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037\Desktop\"/>
    </mc:Choice>
  </mc:AlternateContent>
  <xr:revisionPtr revIDLastSave="0" documentId="8_{45F8F279-82EF-465B-896A-9B13F01E6362}" xr6:coauthVersionLast="47" xr6:coauthVersionMax="47" xr10:uidLastSave="{00000000-0000-0000-0000-000000000000}"/>
  <bookViews>
    <workbookView xWindow="-28920" yWindow="-1200" windowWidth="29040" windowHeight="15720" activeTab="1" xr2:uid="{00000000-000D-0000-FFFF-FFFF00000000}"/>
  </bookViews>
  <sheets>
    <sheet name="Benefit profile" sheetId="1" r:id="rId1"/>
    <sheet name="Affordability Gap Analysis" sheetId="3" r:id="rId2"/>
    <sheet name="Annual income worksheet" sheetId="2" r:id="rId3"/>
  </sheets>
  <definedNames>
    <definedName name="_xlnm.Print_Area" localSheetId="1">'Affordability Gap Analysis'!$A$1:$M$93</definedName>
    <definedName name="_xlnm.Print_Area" localSheetId="0">'Benefit profile'!$A$1:$J$24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3" l="1"/>
  <c r="H23" i="1"/>
  <c r="F77" i="3"/>
  <c r="D86" i="3" s="1"/>
  <c r="F42" i="3"/>
  <c r="F48" i="3" s="1"/>
  <c r="F8" i="3"/>
  <c r="C15" i="3" s="1"/>
  <c r="F26" i="3"/>
  <c r="I27" i="3" s="1"/>
  <c r="F79" i="3"/>
  <c r="F82" i="3" s="1"/>
  <c r="F80" i="3"/>
  <c r="F81" i="3"/>
  <c r="F54" i="3"/>
  <c r="F55" i="3"/>
  <c r="E54" i="3"/>
  <c r="F10" i="3"/>
  <c r="C4" i="3"/>
  <c r="E31" i="2"/>
  <c r="G31" i="2"/>
  <c r="I31" i="2"/>
  <c r="C31" i="2"/>
  <c r="J18" i="2"/>
  <c r="I32" i="2" s="1"/>
  <c r="G17" i="2"/>
  <c r="J19" i="2"/>
  <c r="C19" i="3" l="1"/>
  <c r="F47" i="3"/>
  <c r="F49" i="3" s="1"/>
  <c r="F53" i="3" s="1"/>
  <c r="F56" i="3" s="1"/>
  <c r="F83" i="3"/>
  <c r="C20" i="3"/>
  <c r="I33" i="2"/>
  <c r="E39" i="2" s="1"/>
  <c r="F84" i="3"/>
  <c r="I43" i="3"/>
  <c r="I28" i="3"/>
  <c r="C16" i="3"/>
  <c r="G8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tc={43A30C4A-3A6E-4D65-A8BD-6B94EE0964E6}</author>
    <author>tc={8384ADE7-6B60-435B-B9FE-0FE85D4CAC97}</author>
    <author>tc={BCDD2CAB-EDD8-486F-8D92-115A49C58A25}</author>
  </authors>
  <commentList>
    <comment ref="E6" authorId="0" shapeId="0" xr:uid="{43A30C4A-3A6E-4D65-A8BD-6B94EE0964E6}">
      <text>
        <t>[Threaded comment]
Your version of Excel allows you to read this threaded comment; however, any edits to it will get removed if the file is opened in a newer version of Excel. Learn more: https://go.microsoft.com/fwlink/?linkid=870924
Comment:
    I think we could eliminate this since we are targeting disaster households</t>
      </text>
    </comment>
    <comment ref="H9" authorId="1" shapeId="0" xr:uid="{8384ADE7-6B60-435B-B9FE-0FE85D4CAC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cells could be removed</t>
      </text>
    </comment>
    <comment ref="J10" authorId="2" shapeId="0" xr:uid="{BCDD2CAB-EDD8-486F-8D92-115A49C58A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 can eliminate eligible use - replace with completion of homebuyer counseling and certification in file - yes/no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tc={63D26740-1896-4D04-9591-6A72EF156658}</author>
  </authors>
  <commentList>
    <comment ref="I19" authorId="0" shapeId="0" xr:uid="{63D26740-1896-4D04-9591-6A72EF156658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check on the imputed rate now being used for imputed income from asset calculation</t>
      </text>
    </comment>
  </commentList>
</comments>
</file>

<file path=xl/sharedStrings.xml><?xml version="1.0" encoding="utf-8"?>
<sst xmlns="http://schemas.openxmlformats.org/spreadsheetml/2006/main" count="190" uniqueCount="153">
  <si>
    <t>KCDBG-DR  Benefit Profile for Assisted Homebuyers</t>
  </si>
  <si>
    <t xml:space="preserve"> 1.  Attach HUD-1 settlement statement from acquisition closing</t>
  </si>
  <si>
    <t>6.  Household Name:</t>
  </si>
  <si>
    <t>Barbie Millicent Roberts</t>
  </si>
  <si>
    <t xml:space="preserve"> </t>
  </si>
  <si>
    <t xml:space="preserve"> 2.  Attach URA notice(s) if not provided with initial set-up</t>
  </si>
  <si>
    <t>7.  Sub-grantee:</t>
  </si>
  <si>
    <t>City of Malibu</t>
  </si>
  <si>
    <r>
      <t xml:space="preserve"> 3.  For identified purchasing household, complete both profiles below,
      as well as the annual income worksheet and ability to pay/
      investment analysis </t>
    </r>
    <r>
      <rPr>
        <b/>
        <sz val="9"/>
        <color indexed="12"/>
        <rFont val="Arial"/>
        <family val="2"/>
      </rPr>
      <t>(next two tabs in worksheet).</t>
    </r>
  </si>
  <si>
    <t>8.  Attach Sale Price justicitation - appraisal or other estimate of value
     Value $_______________</t>
  </si>
  <si>
    <t xml:space="preserve"> 4.  Attach certificate of completion or other acceptable
      documentation of housing counseling completion.</t>
  </si>
  <si>
    <t>9.  Type of Unit</t>
  </si>
  <si>
    <t xml:space="preserve"> 5.   Attach draft KCDBG_DR mortgage and promissory note</t>
  </si>
  <si>
    <t>10.  Homebuyer(s) Credit Score(s): _____________     _____________</t>
  </si>
  <si>
    <t>Information on Persons Benefitting</t>
  </si>
  <si>
    <t>Information on Household Benefitting</t>
  </si>
  <si>
    <t xml:space="preserve"> Number of all persons in household</t>
  </si>
  <si>
    <t>Housing Counseling</t>
  </si>
  <si>
    <t>Yes</t>
  </si>
  <si>
    <t>No</t>
  </si>
  <si>
    <t xml:space="preserve"> Number of white persons benefitting</t>
  </si>
  <si>
    <t>Household has completed housing couseling and certification is attached</t>
  </si>
  <si>
    <t>X</t>
  </si>
  <si>
    <t xml:space="preserve"> Number of black/African American persons benefitting</t>
  </si>
  <si>
    <t xml:space="preserve"> Number of Hispanic or Latino ethnicity persons benefitting</t>
  </si>
  <si>
    <t>Household type (check all that apply)</t>
  </si>
  <si>
    <t xml:space="preserve"> Number of Native Hawaiian/other Pacific islander persons benefitting</t>
  </si>
  <si>
    <t xml:space="preserve"> White</t>
  </si>
  <si>
    <t xml:space="preserve"> Number of American Indian/Alaskan native persons benefitting</t>
  </si>
  <si>
    <t xml:space="preserve"> Black/African American</t>
  </si>
  <si>
    <t xml:space="preserve"> Number of Asian persons benefitting</t>
  </si>
  <si>
    <t xml:space="preserve"> Hispanic or Latino ethnicity</t>
  </si>
  <si>
    <r>
      <t xml:space="preserve"> Number of persons benefiting that multi-racial </t>
    </r>
    <r>
      <rPr>
        <sz val="8"/>
        <rFont val="Arial"/>
        <family val="2"/>
      </rPr>
      <t>(American Indian/Alaskan
 Native and white, Asian and white, black/African American and white; American
 Indian/Alaskan Native and black/African American; and other multiracial)</t>
    </r>
  </si>
  <si>
    <r>
      <t xml:space="preserve"> Multi-racial </t>
    </r>
    <r>
      <rPr>
        <sz val="8"/>
        <rFont val="Arial"/>
        <family val="2"/>
      </rPr>
      <t>(American Indian/Alaskan Native and white, Asian and white, black/African American and white; American Indian/Alaskan Native and black/African American; and other multiracial)</t>
    </r>
  </si>
  <si>
    <t xml:space="preserve"> Number of disabled persons benefitting</t>
  </si>
  <si>
    <t xml:space="preserve"> Native Hawaiian/other Pacific islander </t>
  </si>
  <si>
    <t xml:space="preserve"> Number of elderly (62 and older) persons benefitting</t>
  </si>
  <si>
    <t xml:space="preserve"> American Indian/Alaskan native </t>
  </si>
  <si>
    <t xml:space="preserve"> Number of female head of households benefitting</t>
  </si>
  <si>
    <t xml:space="preserve"> Asian</t>
  </si>
  <si>
    <r>
      <t xml:space="preserve"> Number of very low income persons benefitting </t>
    </r>
    <r>
      <rPr>
        <sz val="8"/>
        <rFont val="Arial"/>
        <family val="2"/>
      </rPr>
      <t>(0-30%)</t>
    </r>
  </si>
  <si>
    <t xml:space="preserve"> Disabled households benefitting</t>
  </si>
  <si>
    <r>
      <t xml:space="preserve"> Number of very low income persons benefitting </t>
    </r>
    <r>
      <rPr>
        <sz val="8"/>
        <rFont val="Arial"/>
        <family val="2"/>
      </rPr>
      <t>(31-50%)</t>
    </r>
  </si>
  <si>
    <t xml:space="preserve"> Elderly (62 and older) households benefitting</t>
  </si>
  <si>
    <r>
      <t xml:space="preserve"> Number of low-moderate income persons benefitting </t>
    </r>
    <r>
      <rPr>
        <sz val="8"/>
        <rFont val="Arial"/>
        <family val="2"/>
      </rPr>
      <t>(51-60%)</t>
    </r>
  </si>
  <si>
    <t xml:space="preserve"> Female head of household</t>
  </si>
  <si>
    <r>
      <t xml:space="preserve"> Number of low-moderate income persons benefitting </t>
    </r>
    <r>
      <rPr>
        <sz val="8"/>
        <rFont val="Arial"/>
        <family val="2"/>
      </rPr>
      <t>(61-80%)</t>
    </r>
  </si>
  <si>
    <t>% of area median income</t>
  </si>
  <si>
    <t>KCDBG-DR Affordability Review and Loan/Subsidy Analysis</t>
  </si>
  <si>
    <t>Household Name:</t>
  </si>
  <si>
    <t>Barbie</t>
  </si>
  <si>
    <t>Project Address:</t>
  </si>
  <si>
    <t>Recipient:</t>
  </si>
  <si>
    <t>City:</t>
  </si>
  <si>
    <t>Malibu</t>
  </si>
  <si>
    <t>, KY</t>
  </si>
  <si>
    <t>Zip:</t>
  </si>
  <si>
    <r>
      <t>Borrower(s)</t>
    </r>
    <r>
      <rPr>
        <sz val="10"/>
        <rFont val="Arial"/>
        <family val="2"/>
      </rPr>
      <t xml:space="preserve"> gross annual income (from lender)</t>
    </r>
  </si>
  <si>
    <t>Gross monthly income</t>
  </si>
  <si>
    <t>AMI (from annual income worksheet):</t>
  </si>
  <si>
    <r>
      <t xml:space="preserve">For households with incomes </t>
    </r>
    <r>
      <rPr>
        <b/>
        <sz val="9"/>
        <color indexed="10"/>
        <rFont val="Arial"/>
        <family val="2"/>
      </rPr>
      <t>below 50%</t>
    </r>
    <r>
      <rPr>
        <b/>
        <sz val="9"/>
        <rFont val="Arial"/>
        <family val="2"/>
      </rPr>
      <t xml:space="preserve"> AMI, the front-end ratio must be </t>
    </r>
    <r>
      <rPr>
        <b/>
        <sz val="9"/>
        <color indexed="10"/>
        <rFont val="Arial"/>
        <family val="2"/>
      </rPr>
      <t>20-24.99%</t>
    </r>
  </si>
  <si>
    <r>
      <t xml:space="preserve">For households with incomes of </t>
    </r>
    <r>
      <rPr>
        <b/>
        <sz val="9"/>
        <color indexed="10"/>
        <rFont val="Arial"/>
        <family val="2"/>
      </rPr>
      <t>51-80% AMI,</t>
    </r>
    <r>
      <rPr>
        <b/>
        <sz val="9"/>
        <rFont val="Arial"/>
        <family val="2"/>
      </rPr>
      <t xml:space="preserve"> the front-end ratio must be </t>
    </r>
    <r>
      <rPr>
        <b/>
        <sz val="9"/>
        <color indexed="10"/>
        <rFont val="Arial"/>
        <family val="2"/>
      </rPr>
      <t>25-30%</t>
    </r>
  </si>
  <si>
    <t>If under 50% of AMI:</t>
  </si>
  <si>
    <t>Maximum PITI</t>
  </si>
  <si>
    <t>Minimum PITI</t>
  </si>
  <si>
    <t>If over 50% of AMI:</t>
  </si>
  <si>
    <t>Monthly estimated property taxes</t>
  </si>
  <si>
    <t>Monthly estimated hazard/flood insurance</t>
  </si>
  <si>
    <t>Monthly estimated PMI (if required by lender)</t>
  </si>
  <si>
    <t>Affordable PITI based on ranges above</t>
  </si>
  <si>
    <r>
      <t xml:space="preserve">Amount of PITI for </t>
    </r>
    <r>
      <rPr>
        <u/>
        <sz val="10"/>
        <rFont val="Arial"/>
        <family val="2"/>
      </rPr>
      <t>principal and interest</t>
    </r>
  </si>
  <si>
    <t>TOTAL ESTIMATED PITI</t>
  </si>
  <si>
    <t>Front-end ratio</t>
  </si>
  <si>
    <t>Back-end ratio (list long term debt types/amounts)</t>
  </si>
  <si>
    <t>Credit Card Debt</t>
  </si>
  <si>
    <t>Truck payment</t>
  </si>
  <si>
    <t>Total Estimated Long-Term Debt</t>
  </si>
  <si>
    <t>Initial back-end ratio</t>
  </si>
  <si>
    <r>
      <t xml:space="preserve">All households must have a </t>
    </r>
    <r>
      <rPr>
        <b/>
        <sz val="9"/>
        <color indexed="8"/>
        <rFont val="Arial"/>
        <family val="2"/>
      </rPr>
      <t>back-end ratio at or below 41%</t>
    </r>
    <r>
      <rPr>
        <b/>
        <sz val="9"/>
        <rFont val="Arial"/>
        <family val="2"/>
      </rPr>
      <t xml:space="preserve">. If household clears automated underwriting with a higher ratio, please contact DLG to request waiver of NSP ratio. Otherwise, </t>
    </r>
    <r>
      <rPr>
        <b/>
        <sz val="9"/>
        <color indexed="10"/>
        <rFont val="Arial"/>
        <family val="2"/>
      </rPr>
      <t>adjust funding as shown below.</t>
    </r>
  </si>
  <si>
    <t>Adjusted back-end ratio</t>
  </si>
  <si>
    <t>Amount available for PITI and long-term debt</t>
  </si>
  <si>
    <t>Amount required for long-term debt</t>
  </si>
  <si>
    <t>Amount available for PITI</t>
  </si>
  <si>
    <t>Loan and subsidy calculation</t>
  </si>
  <si>
    <t>Lesser of front- and back-end ratios:</t>
  </si>
  <si>
    <t>Less monthly property tax:</t>
  </si>
  <si>
    <t>Less monthly HO/hazard insurance:</t>
  </si>
  <si>
    <t>Equals amount for debt service:</t>
  </si>
  <si>
    <t>All non-KCDBG-DR mortgage loans (regardless whether deferred or amortizing) must be fixed-rate and fixed-term. Mortgage loans cannot include balloons, ARMS, etc.</t>
  </si>
  <si>
    <t>Projected home contract sale price:</t>
  </si>
  <si>
    <t>Plus settlement charges</t>
  </si>
  <si>
    <t>Total acquisition cost</t>
  </si>
  <si>
    <t>SOURCES OF OTHER FINANCING</t>
  </si>
  <si>
    <t>INTEREST RATE</t>
  </si>
  <si>
    <t>TERM (IN YEARS)</t>
  </si>
  <si>
    <t>Sale Price of unit at Market Rate</t>
  </si>
  <si>
    <t>Less homebuyer contribution</t>
  </si>
  <si>
    <t>Less non-NSP mortgage loan</t>
  </si>
  <si>
    <t>PNC</t>
  </si>
  <si>
    <r>
      <t>Less KCDNG-DR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 mortgage loan</t>
    </r>
  </si>
  <si>
    <r>
      <t xml:space="preserve">Less non-KCDBG-DR </t>
    </r>
    <r>
      <rPr>
        <i/>
        <sz val="10"/>
        <rFont val="Arial"/>
        <family val="2"/>
      </rPr>
      <t>grant</t>
    </r>
    <r>
      <rPr>
        <sz val="10"/>
        <rFont val="Arial"/>
        <family val="2"/>
      </rPr>
      <t xml:space="preserve"> funds:</t>
    </r>
  </si>
  <si>
    <r>
      <t xml:space="preserve">Equals amount needed as </t>
    </r>
    <r>
      <rPr>
        <sz val="10"/>
        <color indexed="10"/>
        <rFont val="Arial"/>
        <family val="2"/>
      </rPr>
      <t>NSP forgivable loan</t>
    </r>
    <r>
      <rPr>
        <sz val="10"/>
        <rFont val="Arial"/>
        <family val="2"/>
      </rPr>
      <t>:</t>
    </r>
  </si>
  <si>
    <t>Monthly principal and interest/first mortgage:</t>
  </si>
  <si>
    <t>NSP is less than 50% - OK</t>
  </si>
  <si>
    <t>Monthly principal and interest/2ndmortgage:</t>
  </si>
  <si>
    <t>NSP is more than 50%!!*</t>
  </si>
  <si>
    <t>Monthly principal and interest/other non-NSP $</t>
  </si>
  <si>
    <t>TOTAL LOAN PAYMENTS</t>
  </si>
  <si>
    <t>PLUS INSURANCE AND TAXES</t>
  </si>
  <si>
    <t>EQUALS TOTAL PITI</t>
  </si>
  <si>
    <t>Within ratios</t>
  </si>
  <si>
    <t>Does not meet ratios!</t>
  </si>
  <si>
    <t>Total KCBDG-DR affordability  investment:</t>
  </si>
  <si>
    <t>KCDBG-DR Household Annual Income Worksheet</t>
  </si>
  <si>
    <t xml:space="preserve">Date Prepared: </t>
  </si>
  <si>
    <r>
      <t xml:space="preserve">ASSETS - </t>
    </r>
    <r>
      <rPr>
        <b/>
        <sz val="10"/>
        <color indexed="10"/>
        <rFont val="Arial"/>
        <family val="2"/>
      </rPr>
      <t>IF NO ASSETS, ENTER "NONE."</t>
    </r>
  </si>
  <si>
    <t>Household Member Name</t>
  </si>
  <si>
    <t>Description of Asset</t>
  </si>
  <si>
    <t>Cash Value</t>
  </si>
  <si>
    <t>Actual or Disposed</t>
  </si>
  <si>
    <t>Actual Income</t>
  </si>
  <si>
    <t>Checking Acct.</t>
  </si>
  <si>
    <t>Actual</t>
  </si>
  <si>
    <t>actual</t>
  </si>
  <si>
    <t>Ken</t>
  </si>
  <si>
    <t>Sale of Trailer</t>
  </si>
  <si>
    <t>Disposed</t>
  </si>
  <si>
    <t>disposed</t>
  </si>
  <si>
    <t>1. Total household assets</t>
  </si>
  <si>
    <t>2. Total actual income from assets</t>
  </si>
  <si>
    <r>
      <t xml:space="preserve">3. </t>
    </r>
    <r>
      <rPr>
        <b/>
        <sz val="9"/>
        <rFont val="Arial"/>
        <family val="2"/>
      </rPr>
      <t>(Complete only if item 1 is &gt; $5,000.)</t>
    </r>
    <r>
      <rPr>
        <sz val="9"/>
        <rFont val="Arial"/>
        <family val="2"/>
      </rPr>
      <t xml:space="preserve"> Imputed income from assets (Item 1 x passbook rate of 2%)</t>
    </r>
  </si>
  <si>
    <r>
      <t xml:space="preserve">ANTICIPATED GROSS ANNUAL INCOME </t>
    </r>
    <r>
      <rPr>
        <sz val="10"/>
        <rFont val="Arial"/>
        <family val="2"/>
      </rPr>
      <t>(If client receives public assistance, please include type and dollar amount.)</t>
    </r>
  </si>
  <si>
    <t>Wages/Salary</t>
  </si>
  <si>
    <t>Social Security, Retirement, etc.</t>
  </si>
  <si>
    <t>Public Assistance 
(K-TAP, TANF, SSI)</t>
  </si>
  <si>
    <t>Child Support or Other</t>
  </si>
  <si>
    <t>Scooter</t>
  </si>
  <si>
    <t>Minor Child</t>
  </si>
  <si>
    <t>4.  TOTALS</t>
  </si>
  <si>
    <t>5.  Asset income to be considered (greater of Item 2 or Item 3)</t>
  </si>
  <si>
    <t>6.  Total Annual Income (Total of Item 4 and Item 5)</t>
  </si>
  <si>
    <t>7.  County:</t>
  </si>
  <si>
    <t>Madison County</t>
  </si>
  <si>
    <t>8.  AMI:</t>
  </si>
  <si>
    <t>0-30%</t>
  </si>
  <si>
    <r>
      <t>To be income-eligible,</t>
    </r>
    <r>
      <rPr>
        <b/>
        <sz val="9"/>
        <color indexed="10"/>
        <rFont val="Arial"/>
        <family val="2"/>
      </rPr>
      <t xml:space="preserve"> the household's annual </t>
    </r>
    <r>
      <rPr>
        <b/>
        <i/>
        <u/>
        <sz val="9"/>
        <color indexed="10"/>
        <rFont val="Arial"/>
        <family val="2"/>
      </rPr>
      <t>GROSS</t>
    </r>
    <r>
      <rPr>
        <b/>
        <sz val="9"/>
        <color indexed="10"/>
        <rFont val="Arial"/>
        <family val="2"/>
      </rPr>
      <t xml:space="preserve"> income must not exceed the NSP income limit of 120% of area median (50% of area median if unit produced with set-aside funds).</t>
    </r>
    <r>
      <rPr>
        <sz val="9"/>
        <color indexed="10"/>
        <rFont val="Arial"/>
        <family val="2"/>
      </rPr>
      <t xml:space="preserve">  All household income and assets must be verified and verifications are valid for up to 180 days (six months) prior to written agreement with the assisted household.</t>
    </r>
  </si>
  <si>
    <t>Date(s) of income verifications:</t>
  </si>
  <si>
    <t>Date(s) of asset verifications:</t>
  </si>
  <si>
    <t>For DLG use only:</t>
  </si>
  <si>
    <t>Annual income:</t>
  </si>
  <si>
    <t># in household:</t>
  </si>
  <si>
    <t>County:</t>
  </si>
  <si>
    <t>% of area median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</si>
</sst>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mm/dd/yy;@"/>
    <numFmt numFmtId="165" formatCode="&quot;$&quot;#,##0"/>
    <numFmt numFmtId="166" formatCode="&quot;$&quot;#,##0.00"/>
    <numFmt numFmtId="167" formatCode="0.0000%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u/>
      <sz val="10"/>
      <name val="Arial"/>
      <family val="2"/>
    </font>
    <font>
      <b/>
      <sz val="12"/>
      <color indexed="9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i/>
      <sz val="9"/>
      <color indexed="10"/>
      <name val="Arial"/>
      <family val="2"/>
    </font>
    <font>
      <b/>
      <sz val="9"/>
      <color indexed="12"/>
      <name val="Arial"/>
      <family val="2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Up">
        <bgColor indexed="8"/>
      </patternFill>
    </fill>
    <fill>
      <patternFill patternType="solid">
        <fgColor indexed="2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2" fillId="0" borderId="7" xfId="0" applyFont="1" applyBorder="1"/>
    <xf numFmtId="0" fontId="2" fillId="4" borderId="8" xfId="0" applyFont="1" applyFill="1" applyBorder="1"/>
    <xf numFmtId="0" fontId="2" fillId="4" borderId="9" xfId="0" applyFont="1" applyFill="1" applyBorder="1"/>
    <xf numFmtId="165" fontId="2" fillId="0" borderId="0" xfId="0" applyNumberFormat="1" applyFont="1"/>
    <xf numFmtId="165" fontId="2" fillId="0" borderId="4" xfId="0" applyNumberFormat="1" applyFont="1" applyBorder="1"/>
    <xf numFmtId="0" fontId="0" fillId="0" borderId="7" xfId="0" applyBorder="1"/>
    <xf numFmtId="0" fontId="0" fillId="0" borderId="4" xfId="0" applyBorder="1"/>
    <xf numFmtId="0" fontId="17" fillId="0" borderId="7" xfId="0" applyFont="1" applyBorder="1"/>
    <xf numFmtId="0" fontId="17" fillId="0" borderId="0" xfId="0" applyFont="1"/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wrapText="1"/>
    </xf>
    <xf numFmtId="0" fontId="6" fillId="0" borderId="15" xfId="0" applyFont="1" applyBorder="1"/>
    <xf numFmtId="0" fontId="6" fillId="0" borderId="3" xfId="0" applyFont="1" applyBorder="1"/>
    <xf numFmtId="0" fontId="0" fillId="3" borderId="3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0" fillId="0" borderId="0" xfId="0" applyNumberFormat="1" applyProtection="1">
      <protection locked="0"/>
    </xf>
    <xf numFmtId="0" fontId="0" fillId="0" borderId="16" xfId="0" applyBorder="1" applyAlignment="1">
      <alignment horizontal="left"/>
    </xf>
    <xf numFmtId="166" fontId="0" fillId="4" borderId="3" xfId="0" applyNumberFormat="1" applyFill="1" applyBorder="1"/>
    <xf numFmtId="165" fontId="0" fillId="4" borderId="0" xfId="0" applyNumberFormat="1" applyFill="1"/>
    <xf numFmtId="165" fontId="0" fillId="0" borderId="0" xfId="0" applyNumberFormat="1"/>
    <xf numFmtId="166" fontId="0" fillId="0" borderId="0" xfId="0" applyNumberFormat="1"/>
    <xf numFmtId="166" fontId="0" fillId="4" borderId="0" xfId="0" applyNumberFormat="1" applyFill="1"/>
    <xf numFmtId="166" fontId="2" fillId="0" borderId="0" xfId="0" applyNumberFormat="1" applyFont="1"/>
    <xf numFmtId="166" fontId="2" fillId="4" borderId="3" xfId="0" applyNumberFormat="1" applyFont="1" applyFill="1" applyBorder="1"/>
    <xf numFmtId="10" fontId="0" fillId="0" borderId="0" xfId="0" applyNumberFormat="1"/>
    <xf numFmtId="8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/>
    </xf>
    <xf numFmtId="165" fontId="0" fillId="0" borderId="0" xfId="0" applyNumberFormat="1" applyProtection="1">
      <protection locked="0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165" fontId="0" fillId="3" borderId="0" xfId="0" applyNumberFormat="1" applyFill="1" applyProtection="1">
      <protection locked="0"/>
    </xf>
    <xf numFmtId="0" fontId="0" fillId="4" borderId="0" xfId="0" applyFill="1" applyAlignment="1">
      <alignment horizontal="right"/>
    </xf>
    <xf numFmtId="10" fontId="0" fillId="4" borderId="0" xfId="0" applyNumberFormat="1" applyFill="1"/>
    <xf numFmtId="0" fontId="8" fillId="0" borderId="0" xfId="0" applyFont="1" applyAlignment="1">
      <alignment horizontal="right"/>
    </xf>
    <xf numFmtId="0" fontId="2" fillId="5" borderId="0" xfId="0" applyFont="1" applyFill="1" applyAlignment="1">
      <alignment horizontal="right"/>
    </xf>
    <xf numFmtId="0" fontId="0" fillId="5" borderId="0" xfId="0" applyFill="1"/>
    <xf numFmtId="10" fontId="0" fillId="5" borderId="0" xfId="0" applyNumberFormat="1" applyFill="1"/>
    <xf numFmtId="0" fontId="2" fillId="0" borderId="0" xfId="0" applyFont="1" applyAlignment="1">
      <alignment horizontal="center" wrapText="1"/>
    </xf>
    <xf numFmtId="167" fontId="0" fillId="3" borderId="3" xfId="0" applyNumberFormat="1" applyFill="1" applyBorder="1" applyProtection="1">
      <protection locked="0"/>
    </xf>
    <xf numFmtId="0" fontId="0" fillId="0" borderId="0" xfId="0" applyAlignment="1">
      <alignment horizontal="center" wrapText="1"/>
    </xf>
    <xf numFmtId="8" fontId="2" fillId="0" borderId="0" xfId="0" applyNumberFormat="1" applyFont="1" applyAlignment="1">
      <alignment horizontal="right"/>
    </xf>
    <xf numFmtId="166" fontId="0" fillId="4" borderId="16" xfId="0" applyNumberForma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10" fontId="0" fillId="5" borderId="4" xfId="0" applyNumberFormat="1" applyFill="1" applyBorder="1"/>
    <xf numFmtId="0" fontId="0" fillId="0" borderId="0" xfId="0" applyAlignment="1">
      <alignment horizontal="center"/>
    </xf>
    <xf numFmtId="0" fontId="0" fillId="3" borderId="14" xfId="0" applyFill="1" applyBorder="1" applyProtection="1">
      <protection locked="0"/>
    </xf>
    <xf numFmtId="0" fontId="2" fillId="0" borderId="7" xfId="0" applyFont="1" applyBorder="1" applyAlignment="1">
      <alignment horizontal="right"/>
    </xf>
    <xf numFmtId="166" fontId="0" fillId="0" borderId="12" xfId="0" applyNumberFormat="1" applyBorder="1"/>
    <xf numFmtId="10" fontId="0" fillId="0" borderId="12" xfId="0" applyNumberFormat="1" applyBorder="1"/>
    <xf numFmtId="0" fontId="2" fillId="5" borderId="17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0" fillId="5" borderId="18" xfId="0" applyFill="1" applyBorder="1"/>
    <xf numFmtId="10" fontId="0" fillId="5" borderId="18" xfId="0" applyNumberFormat="1" applyFill="1" applyBorder="1"/>
    <xf numFmtId="10" fontId="0" fillId="5" borderId="19" xfId="0" applyNumberFormat="1" applyFill="1" applyBorder="1"/>
    <xf numFmtId="0" fontId="0" fillId="3" borderId="3" xfId="0" applyFill="1" applyBorder="1" applyProtection="1">
      <protection locked="0"/>
    </xf>
    <xf numFmtId="8" fontId="0" fillId="4" borderId="16" xfId="0" applyNumberFormat="1" applyFill="1" applyBorder="1" applyAlignment="1">
      <alignment horizontal="right" wrapText="1"/>
    </xf>
    <xf numFmtId="8" fontId="2" fillId="4" borderId="20" xfId="0" applyNumberFormat="1" applyFont="1" applyFill="1" applyBorder="1" applyAlignment="1">
      <alignment horizontal="right"/>
    </xf>
    <xf numFmtId="166" fontId="0" fillId="4" borderId="20" xfId="0" applyNumberFormat="1" applyFill="1" applyBorder="1" applyAlignment="1">
      <alignment horizontal="right"/>
    </xf>
    <xf numFmtId="8" fontId="2" fillId="4" borderId="3" xfId="0" applyNumberFormat="1" applyFont="1" applyFill="1" applyBorder="1" applyAlignment="1">
      <alignment horizontal="right"/>
    </xf>
    <xf numFmtId="0" fontId="0" fillId="0" borderId="0" xfId="0" applyAlignment="1">
      <alignment horizontal="right" wrapText="1"/>
    </xf>
    <xf numFmtId="0" fontId="23" fillId="0" borderId="0" xfId="0" applyFont="1"/>
    <xf numFmtId="0" fontId="24" fillId="0" borderId="0" xfId="0" applyFont="1"/>
    <xf numFmtId="166" fontId="0" fillId="0" borderId="0" xfId="0" applyNumberFormat="1" applyAlignment="1">
      <alignment horizontal="right"/>
    </xf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8" fontId="0" fillId="5" borderId="0" xfId="0" applyNumberFormat="1" applyFill="1"/>
    <xf numFmtId="166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167" fontId="0" fillId="3" borderId="16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5" borderId="7" xfId="0" applyFill="1" applyBorder="1"/>
    <xf numFmtId="0" fontId="1" fillId="5" borderId="7" xfId="0" applyFont="1" applyFill="1" applyBorder="1" applyAlignment="1">
      <alignment wrapText="1"/>
    </xf>
    <xf numFmtId="0" fontId="0" fillId="5" borderId="0" xfId="0" applyFill="1" applyAlignment="1">
      <alignment wrapText="1"/>
    </xf>
    <xf numFmtId="14" fontId="0" fillId="0" borderId="0" xfId="0" applyNumberFormat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0" fillId="3" borderId="2" xfId="0" applyNumberFormat="1" applyFill="1" applyBorder="1" applyAlignment="1" applyProtection="1">
      <alignment vertical="center"/>
      <protection locked="0"/>
    </xf>
    <xf numFmtId="1" fontId="0" fillId="3" borderId="5" xfId="0" applyNumberForma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1" fontId="0" fillId="0" borderId="0" xfId="0" applyNumberFormat="1" applyAlignment="1" applyProtection="1">
      <alignment vertical="center"/>
      <protection locked="0"/>
    </xf>
    <xf numFmtId="1" fontId="0" fillId="7" borderId="0" xfId="0" applyNumberFormat="1" applyFill="1" applyAlignment="1">
      <alignment vertical="center"/>
    </xf>
    <xf numFmtId="1" fontId="0" fillId="7" borderId="20" xfId="0" applyNumberFormat="1" applyFill="1" applyBorder="1" applyAlignment="1">
      <alignment vertical="center"/>
    </xf>
    <xf numFmtId="1" fontId="0" fillId="7" borderId="22" xfId="0" applyNumberForma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" fontId="0" fillId="3" borderId="24" xfId="0" applyNumberFormat="1" applyFill="1" applyBorder="1" applyAlignment="1" applyProtection="1">
      <alignment vertical="center"/>
      <protection locked="0"/>
    </xf>
    <xf numFmtId="1" fontId="0" fillId="3" borderId="25" xfId="0" applyNumberForma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1" fontId="0" fillId="3" borderId="25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9" xfId="0" applyBorder="1" applyAlignment="1">
      <alignment vertical="center"/>
    </xf>
    <xf numFmtId="1" fontId="0" fillId="3" borderId="0" xfId="0" applyNumberFormat="1" applyFill="1" applyAlignment="1" applyProtection="1">
      <alignment horizontal="center" vertical="center"/>
      <protection locked="0"/>
    </xf>
    <xf numFmtId="165" fontId="5" fillId="3" borderId="5" xfId="1" applyNumberFormat="1" applyFill="1" applyBorder="1" applyAlignment="1" applyProtection="1">
      <alignment horizontal="right"/>
      <protection locked="0"/>
    </xf>
    <xf numFmtId="0" fontId="5" fillId="3" borderId="2" xfId="1" applyFill="1" applyBorder="1" applyProtection="1">
      <protection locked="0"/>
    </xf>
    <xf numFmtId="0" fontId="1" fillId="4" borderId="16" xfId="0" applyFont="1" applyFill="1" applyBorder="1" applyAlignment="1">
      <alignment horizontal="left"/>
    </xf>
    <xf numFmtId="164" fontId="1" fillId="3" borderId="16" xfId="0" applyNumberFormat="1" applyFont="1" applyFill="1" applyBorder="1" applyProtection="1">
      <protection locked="0"/>
    </xf>
    <xf numFmtId="10" fontId="1" fillId="4" borderId="16" xfId="0" applyNumberFormat="1" applyFont="1" applyFill="1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" fontId="1" fillId="3" borderId="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14" fontId="4" fillId="0" borderId="0" xfId="0" applyNumberFormat="1" applyFont="1" applyAlignment="1">
      <alignment horizontal="left" wrapText="1"/>
    </xf>
    <xf numFmtId="0" fontId="1" fillId="3" borderId="2" xfId="0" applyFont="1" applyFill="1" applyBorder="1" applyProtection="1">
      <protection locked="0"/>
    </xf>
    <xf numFmtId="165" fontId="1" fillId="3" borderId="5" xfId="0" applyNumberFormat="1" applyFont="1" applyFill="1" applyBorder="1" applyAlignment="1" applyProtection="1">
      <alignment horizontal="right"/>
      <protection locked="0"/>
    </xf>
    <xf numFmtId="165" fontId="1" fillId="3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2" fontId="1" fillId="2" borderId="10" xfId="0" applyNumberFormat="1" applyFont="1" applyFill="1" applyBorder="1"/>
    <xf numFmtId="0" fontId="1" fillId="2" borderId="3" xfId="0" applyFont="1" applyFill="1" applyBorder="1"/>
    <xf numFmtId="165" fontId="1" fillId="0" borderId="14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right"/>
    </xf>
    <xf numFmtId="166" fontId="1" fillId="0" borderId="0" xfId="0" applyNumberFormat="1" applyFont="1"/>
    <xf numFmtId="0" fontId="1" fillId="0" borderId="0" xfId="0" applyFont="1" applyAlignment="1">
      <alignment horizontal="left"/>
    </xf>
    <xf numFmtId="165" fontId="1" fillId="4" borderId="1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right"/>
    </xf>
    <xf numFmtId="1" fontId="1" fillId="4" borderId="1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1" fillId="3" borderId="16" xfId="0" applyFont="1" applyFill="1" applyBorder="1" applyProtection="1">
      <protection locked="0"/>
    </xf>
    <xf numFmtId="0" fontId="7" fillId="0" borderId="0" xfId="0" applyFont="1"/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6" fillId="3" borderId="16" xfId="0" applyFon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/>
    </xf>
    <xf numFmtId="1" fontId="2" fillId="4" borderId="34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8" borderId="12" xfId="0" applyFill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166" fontId="0" fillId="3" borderId="3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7" xfId="0" applyFont="1" applyBorder="1"/>
    <xf numFmtId="0" fontId="0" fillId="0" borderId="0" xfId="0"/>
    <xf numFmtId="0" fontId="2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8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6" fontId="0" fillId="4" borderId="3" xfId="0" applyNumberFormat="1" applyFill="1" applyBorder="1"/>
    <xf numFmtId="0" fontId="0" fillId="0" borderId="3" xfId="0" applyBorder="1"/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9" xfId="0" applyBorder="1"/>
    <xf numFmtId="0" fontId="0" fillId="0" borderId="34" xfId="0" applyBorder="1"/>
    <xf numFmtId="0" fontId="7" fillId="0" borderId="7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7" xfId="0" applyFont="1" applyBorder="1" applyAlignment="1">
      <alignment horizontal="right" wrapText="1"/>
    </xf>
    <xf numFmtId="0" fontId="11" fillId="0" borderId="0" xfId="0" applyFont="1" applyAlignment="1">
      <alignment horizontal="right" wrapText="1"/>
    </xf>
    <xf numFmtId="0" fontId="20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4" xfId="0" applyBorder="1"/>
    <xf numFmtId="166" fontId="0" fillId="4" borderId="3" xfId="0" applyNumberFormat="1" applyFill="1" applyBorder="1" applyProtection="1">
      <protection locked="0"/>
    </xf>
    <xf numFmtId="0" fontId="0" fillId="4" borderId="3" xfId="0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4" borderId="16" xfId="0" applyFont="1" applyFill="1" applyBorder="1" applyAlignment="1">
      <alignment horizontal="left" wrapText="1"/>
    </xf>
    <xf numFmtId="0" fontId="0" fillId="4" borderId="16" xfId="0" applyFill="1" applyBorder="1" applyAlignment="1">
      <alignment horizontal="left" wrapText="1"/>
    </xf>
    <xf numFmtId="166" fontId="0" fillId="3" borderId="16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4" borderId="3" xfId="0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7" xfId="0" applyBorder="1" applyAlignment="1">
      <alignment horizontal="right"/>
    </xf>
    <xf numFmtId="0" fontId="1" fillId="4" borderId="0" xfId="0" applyFont="1" applyFill="1" applyAlignment="1">
      <alignment horizontal="left"/>
    </xf>
    <xf numFmtId="0" fontId="1" fillId="3" borderId="15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165" fontId="0" fillId="3" borderId="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65" fontId="0" fillId="4" borderId="3" xfId="0" applyNumberFormat="1" applyFill="1" applyBorder="1"/>
    <xf numFmtId="165" fontId="0" fillId="0" borderId="0" xfId="0" applyNumberFormat="1"/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4" borderId="40" xfId="0" applyNumberFormat="1" applyFill="1" applyBorder="1"/>
    <xf numFmtId="0" fontId="7" fillId="6" borderId="7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0" borderId="0" xfId="0" applyAlignment="1">
      <alignment wrapText="1"/>
    </xf>
    <xf numFmtId="166" fontId="0" fillId="4" borderId="16" xfId="0" applyNumberFormat="1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17" fillId="0" borderId="7" xfId="0" applyFont="1" applyBorder="1"/>
    <xf numFmtId="0" fontId="17" fillId="0" borderId="0" xfId="0" applyFont="1"/>
    <xf numFmtId="0" fontId="13" fillId="0" borderId="7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4" borderId="16" xfId="0" applyFont="1" applyFill="1" applyBorder="1" applyAlignment="1" applyProtection="1">
      <alignment horizontal="left" wrapText="1"/>
      <protection locked="0"/>
    </xf>
    <xf numFmtId="0" fontId="0" fillId="4" borderId="16" xfId="0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2" fillId="0" borderId="31" xfId="0" applyFont="1" applyBorder="1"/>
    <xf numFmtId="0" fontId="2" fillId="0" borderId="16" xfId="0" applyFont="1" applyBorder="1"/>
    <xf numFmtId="0" fontId="2" fillId="0" borderId="21" xfId="0" applyFont="1" applyBorder="1"/>
    <xf numFmtId="0" fontId="1" fillId="3" borderId="3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49" fontId="1" fillId="3" borderId="15" xfId="0" applyNumberFormat="1" applyFont="1" applyFill="1" applyBorder="1" applyProtection="1">
      <protection locked="0"/>
    </xf>
    <xf numFmtId="49" fontId="1" fillId="3" borderId="3" xfId="0" applyNumberFormat="1" applyFont="1" applyFill="1" applyBorder="1" applyProtection="1">
      <protection locked="0"/>
    </xf>
    <xf numFmtId="49" fontId="1" fillId="3" borderId="32" xfId="0" applyNumberFormat="1" applyFont="1" applyFill="1" applyBorder="1" applyProtection="1">
      <protection locked="0"/>
    </xf>
    <xf numFmtId="49" fontId="1" fillId="3" borderId="39" xfId="0" applyNumberFormat="1" applyFont="1" applyFill="1" applyBorder="1" applyProtection="1">
      <protection locked="0"/>
    </xf>
    <xf numFmtId="165" fontId="1" fillId="3" borderId="39" xfId="0" applyNumberFormat="1" applyFont="1" applyFill="1" applyBorder="1" applyProtection="1">
      <protection locked="0"/>
    </xf>
    <xf numFmtId="165" fontId="1" fillId="3" borderId="32" xfId="0" applyNumberFormat="1" applyFont="1" applyFill="1" applyBorder="1" applyProtection="1">
      <protection locked="0"/>
    </xf>
    <xf numFmtId="49" fontId="1" fillId="3" borderId="15" xfId="1" applyNumberFormat="1" applyFont="1" applyFill="1" applyBorder="1" applyProtection="1">
      <protection locked="0"/>
    </xf>
    <xf numFmtId="49" fontId="5" fillId="3" borderId="3" xfId="1" applyNumberFormat="1" applyFill="1" applyBorder="1" applyProtection="1">
      <protection locked="0"/>
    </xf>
    <xf numFmtId="49" fontId="5" fillId="3" borderId="32" xfId="1" applyNumberFormat="1" applyFill="1" applyBorder="1" applyProtection="1">
      <protection locked="0"/>
    </xf>
    <xf numFmtId="49" fontId="5" fillId="3" borderId="39" xfId="1" applyNumberFormat="1" applyFill="1" applyBorder="1" applyProtection="1">
      <protection locked="0"/>
    </xf>
    <xf numFmtId="165" fontId="5" fillId="3" borderId="39" xfId="1" applyNumberFormat="1" applyFill="1" applyBorder="1" applyProtection="1">
      <protection locked="0"/>
    </xf>
    <xf numFmtId="165" fontId="5" fillId="3" borderId="32" xfId="1" applyNumberFormat="1" applyFill="1" applyBorder="1" applyProtection="1">
      <protection locked="0"/>
    </xf>
    <xf numFmtId="49" fontId="5" fillId="3" borderId="15" xfId="1" applyNumberFormat="1" applyFill="1" applyBorder="1" applyProtection="1">
      <protection locked="0"/>
    </xf>
    <xf numFmtId="0" fontId="2" fillId="0" borderId="39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49" fontId="1" fillId="0" borderId="37" xfId="0" applyNumberFormat="1" applyFont="1" applyBorder="1"/>
    <xf numFmtId="49" fontId="1" fillId="0" borderId="1" xfId="0" applyNumberFormat="1" applyFont="1" applyBorder="1"/>
    <xf numFmtId="165" fontId="1" fillId="0" borderId="1" xfId="0" applyNumberFormat="1" applyFont="1" applyBorder="1"/>
    <xf numFmtId="0" fontId="1" fillId="0" borderId="15" xfId="0" applyFont="1" applyBorder="1"/>
    <xf numFmtId="0" fontId="1" fillId="0" borderId="3" xfId="0" applyFont="1" applyBorder="1"/>
    <xf numFmtId="0" fontId="1" fillId="5" borderId="23" xfId="0" applyFont="1" applyFill="1" applyBorder="1"/>
    <xf numFmtId="0" fontId="1" fillId="5" borderId="20" xfId="0" applyFont="1" applyFill="1" applyBorder="1"/>
    <xf numFmtId="0" fontId="1" fillId="5" borderId="22" xfId="0" applyFont="1" applyFill="1" applyBorder="1"/>
    <xf numFmtId="0" fontId="2" fillId="0" borderId="14" xfId="0" applyFont="1" applyBorder="1" applyAlignment="1">
      <alignment horizontal="center" wrapText="1"/>
    </xf>
    <xf numFmtId="0" fontId="2" fillId="0" borderId="31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1" xfId="0" applyBorder="1" applyAlignment="1">
      <alignment wrapText="1"/>
    </xf>
    <xf numFmtId="0" fontId="2" fillId="0" borderId="15" xfId="0" applyFont="1" applyBorder="1" applyAlignment="1">
      <alignment horizontal="center" wrapText="1"/>
    </xf>
    <xf numFmtId="165" fontId="1" fillId="3" borderId="14" xfId="0" applyNumberFormat="1" applyFont="1" applyFill="1" applyBorder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16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4" borderId="9" xfId="0" applyNumberFormat="1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14" fillId="0" borderId="7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14" fontId="10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 applyProtection="1">
      <alignment horizontal="left" vertical="center" wrapText="1"/>
      <protection locked="0"/>
    </xf>
    <xf numFmtId="0" fontId="10" fillId="3" borderId="21" xfId="0" applyFont="1" applyFill="1" applyBorder="1" applyAlignment="1" applyProtection="1">
      <alignment horizontal="left" vertical="center" wrapText="1"/>
      <protection locked="0"/>
    </xf>
    <xf numFmtId="14" fontId="8" fillId="3" borderId="3" xfId="0" applyNumberFormat="1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165" fontId="1" fillId="0" borderId="39" xfId="0" applyNumberFormat="1" applyFont="1" applyBorder="1"/>
    <xf numFmtId="165" fontId="1" fillId="0" borderId="14" xfId="0" applyNumberFormat="1" applyFont="1" applyBorder="1"/>
    <xf numFmtId="0" fontId="1" fillId="0" borderId="32" xfId="0" applyFont="1" applyBorder="1"/>
    <xf numFmtId="166" fontId="2" fillId="0" borderId="39" xfId="0" applyNumberFormat="1" applyFont="1" applyBorder="1"/>
    <xf numFmtId="166" fontId="2" fillId="0" borderId="14" xfId="0" applyNumberFormat="1" applyFont="1" applyBorder="1"/>
    <xf numFmtId="0" fontId="1" fillId="0" borderId="35" xfId="0" applyFont="1" applyBorder="1"/>
    <xf numFmtId="0" fontId="1" fillId="0" borderId="40" xfId="0" applyFont="1" applyBorder="1"/>
    <xf numFmtId="0" fontId="1" fillId="0" borderId="36" xfId="0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2" fillId="0" borderId="15" xfId="0" applyFont="1" applyBorder="1"/>
    <xf numFmtId="0" fontId="2" fillId="0" borderId="32" xfId="0" applyFont="1" applyBorder="1"/>
    <xf numFmtId="165" fontId="1" fillId="0" borderId="32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</xdr:row>
          <xdr:rowOff>146050</xdr:rowOff>
        </xdr:from>
        <xdr:to>
          <xdr:col>2</xdr:col>
          <xdr:colOff>374650</xdr:colOff>
          <xdr:row>2</xdr:row>
          <xdr:rowOff>107950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2</xdr:row>
          <xdr:rowOff>88900</xdr:rowOff>
        </xdr:from>
        <xdr:to>
          <xdr:col>4</xdr:col>
          <xdr:colOff>0</xdr:colOff>
          <xdr:row>3</xdr:row>
          <xdr:rowOff>69850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Sent previously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</xdr:row>
          <xdr:rowOff>69850</xdr:rowOff>
        </xdr:from>
        <xdr:to>
          <xdr:col>3</xdr:col>
          <xdr:colOff>0</xdr:colOff>
          <xdr:row>3</xdr:row>
          <xdr:rowOff>336550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5</xdr:row>
          <xdr:rowOff>76200</xdr:rowOff>
        </xdr:from>
        <xdr:to>
          <xdr:col>3</xdr:col>
          <xdr:colOff>0</xdr:colOff>
          <xdr:row>6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4</xdr:row>
          <xdr:rowOff>76200</xdr:rowOff>
        </xdr:from>
        <xdr:to>
          <xdr:col>3</xdr:col>
          <xdr:colOff>0</xdr:colOff>
          <xdr:row>4</xdr:row>
          <xdr:rowOff>336550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2</xdr:row>
          <xdr:rowOff>88900</xdr:rowOff>
        </xdr:from>
        <xdr:to>
          <xdr:col>2</xdr:col>
          <xdr:colOff>374650</xdr:colOff>
          <xdr:row>3</xdr:row>
          <xdr:rowOff>69850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</xdr:row>
          <xdr:rowOff>107950</xdr:rowOff>
        </xdr:from>
        <xdr:to>
          <xdr:col>9</xdr:col>
          <xdr:colOff>317500</xdr:colOff>
          <xdr:row>3</xdr:row>
          <xdr:rowOff>374650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3</xdr:row>
          <xdr:rowOff>488950</xdr:rowOff>
        </xdr:from>
        <xdr:to>
          <xdr:col>7</xdr:col>
          <xdr:colOff>184150</xdr:colOff>
          <xdr:row>4</xdr:row>
          <xdr:rowOff>222250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Homeownership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10</xdr:row>
      <xdr:rowOff>142875</xdr:rowOff>
    </xdr:from>
    <xdr:to>
      <xdr:col>8</xdr:col>
      <xdr:colOff>400050</xdr:colOff>
      <xdr:row>26</xdr:row>
      <xdr:rowOff>104775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ShapeType="1"/>
        </xdr:cNvSpPr>
      </xdr:nvSpPr>
      <xdr:spPr bwMode="auto">
        <a:xfrm flipH="1">
          <a:off x="4286250" y="1733550"/>
          <a:ext cx="47625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171450</xdr:colOff>
      <xdr:row>12</xdr:row>
      <xdr:rowOff>0</xdr:rowOff>
    </xdr:from>
    <xdr:to>
      <xdr:col>8</xdr:col>
      <xdr:colOff>219075</xdr:colOff>
      <xdr:row>26</xdr:row>
      <xdr:rowOff>133350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ShapeType="1"/>
        </xdr:cNvSpPr>
      </xdr:nvSpPr>
      <xdr:spPr bwMode="auto">
        <a:xfrm>
          <a:off x="4105275" y="1914525"/>
          <a:ext cx="47625" cy="232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28575</xdr:colOff>
      <xdr:row>43</xdr:row>
      <xdr:rowOff>57150</xdr:rowOff>
    </xdr:from>
    <xdr:to>
      <xdr:col>8</xdr:col>
      <xdr:colOff>742950</xdr:colOff>
      <xdr:row>43</xdr:row>
      <xdr:rowOff>381000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>
          <a:spLocks noChangeShapeType="1"/>
        </xdr:cNvSpPr>
      </xdr:nvSpPr>
      <xdr:spPr bwMode="auto">
        <a:xfrm flipV="1">
          <a:off x="3962400" y="6800850"/>
          <a:ext cx="7143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37</xdr:row>
          <xdr:rowOff>0</xdr:rowOff>
        </xdr:from>
        <xdr:to>
          <xdr:col>3</xdr:col>
          <xdr:colOff>457200</xdr:colOff>
          <xdr:row>38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37</xdr:row>
          <xdr:rowOff>0</xdr:rowOff>
        </xdr:from>
        <xdr:to>
          <xdr:col>4</xdr:col>
          <xdr:colOff>336550</xdr:colOff>
          <xdr:row>38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8</xdr:col>
          <xdr:colOff>495300</xdr:colOff>
          <xdr:row>38</xdr:row>
          <xdr:rowOff>50800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260350</xdr:colOff>
          <xdr:row>38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9</xdr:col>
          <xdr:colOff>260350</xdr:colOff>
          <xdr:row>38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8</xdr:col>
          <xdr:colOff>495300</xdr:colOff>
          <xdr:row>38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37</xdr:row>
          <xdr:rowOff>0</xdr:rowOff>
        </xdr:from>
        <xdr:to>
          <xdr:col>3</xdr:col>
          <xdr:colOff>457200</xdr:colOff>
          <xdr:row>38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37</xdr:row>
          <xdr:rowOff>0</xdr:rowOff>
        </xdr:from>
        <xdr:to>
          <xdr:col>4</xdr:col>
          <xdr:colOff>336550</xdr:colOff>
          <xdr:row>38</xdr:row>
          <xdr:rowOff>25400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arner, Les" id="{CFE6155D-6B59-404B-8D7C-0F8442C939F0}" userId="S::18064@Icf.com::d788ec83-28c9-4ece-97c5-d6e9ee9f2426" providerId="AD"/>
  <person displayName="Warner, Les" id="{A8D7484E-D639-45EF-8142-C946FDE940C9}" userId="S::18064@icf.com::d788ec83-28c9-4ece-97c5-d6e9ee9f242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" dT="2023-08-10T15:21:15.21" personId="{CFE6155D-6B59-404B-8D7C-0F8442C939F0}" id="{43A30C4A-3A6E-4D65-A8BD-6B94EE0964E6}">
    <text>I think we could eliminate this since we are targeting disaster households</text>
  </threadedComment>
  <threadedComment ref="H9" dT="2023-08-10T15:22:44.60" personId="{CFE6155D-6B59-404B-8D7C-0F8442C939F0}" id="{8384ADE7-6B60-435B-B9FE-0FE85D4CAC97}">
    <text>These cells could be removed</text>
  </threadedComment>
  <threadedComment ref="J10" dT="2023-08-10T14:51:40.76" personId="{CFE6155D-6B59-404B-8D7C-0F8442C939F0}" id="{BCDD2CAB-EDD8-486F-8D92-115A49C58A25}">
    <text>We can eliminate eligible use - replace with completion of homebuyer counseling and certification in file - yes/no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19" dT="2023-08-10T15:24:59.89" personId="{A8D7484E-D639-45EF-8142-C946FDE940C9}" id="{63D26740-1896-4D04-9591-6A72EF156658}">
    <text>We need to check on the imputed rate now being used for imputed income from asset calculation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microsoft.com/office/2017/10/relationships/threadedComment" Target="../threadedComments/threadedComment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microsoft.com/office/2017/10/relationships/threadedComment" Target="../threadedComments/threadedComment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zoomScaleNormal="100" workbookViewId="0">
      <selection activeCell="A24" sqref="A24:B24"/>
    </sheetView>
  </sheetViews>
  <sheetFormatPr defaultRowHeight="13" x14ac:dyDescent="0.3"/>
  <cols>
    <col min="1" max="1" width="49.81640625" customWidth="1"/>
    <col min="2" max="2" width="6.81640625" customWidth="1"/>
    <col min="3" max="3" width="7.81640625" customWidth="1"/>
    <col min="4" max="4" width="10.81640625" customWidth="1"/>
    <col min="5" max="5" width="21.1796875" customWidth="1"/>
    <col min="6" max="8" width="7.1796875" customWidth="1"/>
    <col min="9" max="9" width="7.1796875" style="1" customWidth="1"/>
    <col min="10" max="10" width="7.1796875" customWidth="1"/>
    <col min="11" max="11" width="50.54296875" customWidth="1"/>
    <col min="12" max="16" width="5.81640625" customWidth="1"/>
  </cols>
  <sheetData>
    <row r="1" spans="1:16" s="96" customFormat="1" ht="35.15" customHeight="1" x14ac:dyDescent="0.2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4"/>
      <c r="L1" s="123"/>
      <c r="M1" s="123"/>
      <c r="N1" s="123"/>
      <c r="O1" s="123"/>
      <c r="P1" s="123"/>
    </row>
    <row r="2" spans="1:16" s="96" customFormat="1" ht="19" customHeight="1" x14ac:dyDescent="0.25">
      <c r="A2" s="169" t="s">
        <v>1</v>
      </c>
      <c r="B2" s="170"/>
      <c r="C2" s="130"/>
      <c r="D2" s="130"/>
      <c r="E2" s="98" t="s">
        <v>2</v>
      </c>
      <c r="F2" s="165" t="s">
        <v>3</v>
      </c>
      <c r="G2" s="165"/>
      <c r="H2" s="165"/>
      <c r="I2" s="165"/>
      <c r="J2" s="166"/>
      <c r="K2" s="95" t="s">
        <v>4</v>
      </c>
    </row>
    <row r="3" spans="1:16" s="96" customFormat="1" ht="19" customHeight="1" x14ac:dyDescent="0.25">
      <c r="A3" s="171" t="s">
        <v>5</v>
      </c>
      <c r="B3" s="172"/>
      <c r="C3" s="130"/>
      <c r="D3" s="130"/>
      <c r="E3" s="98" t="s">
        <v>6</v>
      </c>
      <c r="F3" s="165" t="s">
        <v>7</v>
      </c>
      <c r="G3" s="165"/>
      <c r="H3" s="165"/>
      <c r="I3" s="165"/>
      <c r="J3" s="166"/>
      <c r="K3" s="97"/>
      <c r="L3" s="182" t="s">
        <v>4</v>
      </c>
      <c r="M3" s="182"/>
      <c r="N3" s="182"/>
      <c r="O3" s="182"/>
      <c r="P3" s="182"/>
    </row>
    <row r="4" spans="1:16" s="96" customFormat="1" ht="40" customHeight="1" x14ac:dyDescent="0.25">
      <c r="A4" s="167" t="s">
        <v>8</v>
      </c>
      <c r="B4" s="168"/>
      <c r="C4" s="131"/>
      <c r="D4" s="131"/>
      <c r="E4" s="186" t="s">
        <v>9</v>
      </c>
      <c r="F4" s="186"/>
      <c r="G4" s="186"/>
      <c r="H4" s="186"/>
      <c r="I4" s="186"/>
      <c r="J4" s="187"/>
    </row>
    <row r="5" spans="1:16" s="96" customFormat="1" ht="35.15" customHeight="1" x14ac:dyDescent="0.25">
      <c r="A5" s="167" t="s">
        <v>10</v>
      </c>
      <c r="B5" s="168"/>
      <c r="C5" s="132"/>
      <c r="D5" s="132"/>
      <c r="E5" s="186" t="s">
        <v>11</v>
      </c>
      <c r="F5" s="186"/>
      <c r="G5" s="186"/>
      <c r="H5" s="186"/>
      <c r="I5" s="186"/>
      <c r="J5" s="187"/>
    </row>
    <row r="6" spans="1:16" s="96" customFormat="1" ht="19" customHeight="1" x14ac:dyDescent="0.25">
      <c r="A6" s="167" t="s">
        <v>12</v>
      </c>
      <c r="B6" s="168"/>
      <c r="C6" s="132"/>
      <c r="D6" s="132"/>
      <c r="E6" s="121" t="s">
        <v>13</v>
      </c>
      <c r="F6" s="121"/>
      <c r="G6" s="124">
        <v>668</v>
      </c>
      <c r="H6" s="124"/>
      <c r="I6" s="124"/>
      <c r="J6" s="122"/>
    </row>
    <row r="7" spans="1:16" ht="9" customHeight="1" x14ac:dyDescent="0.3">
      <c r="A7" s="11"/>
      <c r="J7" s="12"/>
    </row>
    <row r="8" spans="1:16" ht="15.65" customHeight="1" thickBot="1" x14ac:dyDescent="0.4">
      <c r="A8" s="116" t="s">
        <v>14</v>
      </c>
      <c r="B8" s="117"/>
      <c r="C8" s="190" t="s">
        <v>15</v>
      </c>
      <c r="D8" s="191"/>
      <c r="E8" s="191"/>
      <c r="F8" s="191"/>
      <c r="G8" s="191"/>
      <c r="H8" s="191"/>
      <c r="I8" s="191"/>
      <c r="J8" s="192"/>
      <c r="K8" s="183"/>
      <c r="L8" s="183"/>
      <c r="M8" s="183"/>
      <c r="N8" s="183"/>
      <c r="O8" s="183"/>
      <c r="P8" s="183"/>
    </row>
    <row r="9" spans="1:16" s="96" customFormat="1" ht="20.149999999999999" customHeight="1" x14ac:dyDescent="0.25">
      <c r="A9" s="175" t="s">
        <v>16</v>
      </c>
      <c r="B9" s="176"/>
      <c r="C9" s="118">
        <v>6</v>
      </c>
      <c r="D9" s="196" t="s">
        <v>17</v>
      </c>
      <c r="E9" s="197"/>
      <c r="F9" s="99" t="s">
        <v>18</v>
      </c>
      <c r="G9" s="99" t="s">
        <v>19</v>
      </c>
      <c r="H9" s="99"/>
      <c r="I9" s="99"/>
      <c r="J9" s="100"/>
      <c r="K9" s="101"/>
      <c r="L9" s="102"/>
      <c r="M9" s="102"/>
      <c r="N9" s="102"/>
      <c r="O9" s="102"/>
      <c r="P9" s="102"/>
    </row>
    <row r="10" spans="1:16" s="96" customFormat="1" ht="20.149999999999999" customHeight="1" x14ac:dyDescent="0.25">
      <c r="A10" s="173" t="s">
        <v>20</v>
      </c>
      <c r="B10" s="174"/>
      <c r="C10" s="119">
        <v>6</v>
      </c>
      <c r="D10" s="198" t="s">
        <v>21</v>
      </c>
      <c r="E10" s="199"/>
      <c r="F10" s="103"/>
      <c r="G10" s="133" t="s">
        <v>22</v>
      </c>
      <c r="H10" s="103"/>
      <c r="I10" s="103"/>
      <c r="J10" s="104"/>
      <c r="K10" s="105"/>
      <c r="L10" s="106"/>
      <c r="M10" s="106"/>
      <c r="N10" s="106"/>
      <c r="O10" s="106"/>
      <c r="P10" s="106"/>
    </row>
    <row r="11" spans="1:16" s="96" customFormat="1" ht="20.149999999999999" customHeight="1" thickBot="1" x14ac:dyDescent="0.3">
      <c r="A11" s="173" t="s">
        <v>23</v>
      </c>
      <c r="B11" s="174"/>
      <c r="C11" s="119"/>
      <c r="D11" s="111"/>
      <c r="E11" s="111"/>
      <c r="F11" s="112"/>
      <c r="G11" s="107"/>
      <c r="H11" s="107"/>
      <c r="I11" s="108"/>
      <c r="J11" s="109"/>
      <c r="K11" s="184"/>
      <c r="L11" s="185"/>
      <c r="M11" s="110"/>
      <c r="N11" s="110"/>
      <c r="O11" s="110"/>
      <c r="P11" s="110"/>
    </row>
    <row r="12" spans="1:16" s="96" customFormat="1" ht="20.149999999999999" customHeight="1" thickBot="1" x14ac:dyDescent="0.3">
      <c r="A12" s="173" t="s">
        <v>24</v>
      </c>
      <c r="B12" s="174"/>
      <c r="C12" s="119"/>
      <c r="D12" s="179" t="s">
        <v>25</v>
      </c>
      <c r="E12" s="180"/>
      <c r="F12" s="180"/>
      <c r="G12" s="180"/>
      <c r="H12" s="180"/>
      <c r="I12" s="180"/>
      <c r="J12" s="181"/>
      <c r="K12" s="184"/>
      <c r="L12" s="185"/>
      <c r="M12" s="110"/>
      <c r="N12" s="110"/>
      <c r="O12" s="110"/>
      <c r="P12" s="110"/>
    </row>
    <row r="13" spans="1:16" s="96" customFormat="1" ht="20.149999999999999" customHeight="1" x14ac:dyDescent="0.25">
      <c r="A13" s="173" t="s">
        <v>26</v>
      </c>
      <c r="B13" s="174"/>
      <c r="C13" s="119"/>
      <c r="D13" s="175" t="s">
        <v>27</v>
      </c>
      <c r="E13" s="177"/>
      <c r="F13" s="177"/>
      <c r="G13" s="177"/>
      <c r="H13" s="177"/>
      <c r="I13" s="176"/>
      <c r="J13" s="113" t="s">
        <v>22</v>
      </c>
      <c r="K13" s="134"/>
      <c r="L13" s="106"/>
      <c r="M13" s="110"/>
      <c r="N13" s="110"/>
      <c r="O13" s="110"/>
      <c r="P13" s="110"/>
    </row>
    <row r="14" spans="1:16" s="96" customFormat="1" ht="20.149999999999999" customHeight="1" x14ac:dyDescent="0.25">
      <c r="A14" s="173" t="s">
        <v>28</v>
      </c>
      <c r="B14" s="174"/>
      <c r="C14" s="119"/>
      <c r="D14" s="173" t="s">
        <v>29</v>
      </c>
      <c r="E14" s="178"/>
      <c r="F14" s="178"/>
      <c r="G14" s="178"/>
      <c r="H14" s="178"/>
      <c r="I14" s="174"/>
      <c r="J14" s="135"/>
      <c r="K14" s="134"/>
      <c r="L14" s="106"/>
      <c r="M14" s="110"/>
      <c r="N14" s="110"/>
      <c r="O14" s="110"/>
      <c r="P14" s="110"/>
    </row>
    <row r="15" spans="1:16" s="96" customFormat="1" ht="20.149999999999999" customHeight="1" x14ac:dyDescent="0.25">
      <c r="A15" s="173" t="s">
        <v>30</v>
      </c>
      <c r="B15" s="174"/>
      <c r="C15" s="119"/>
      <c r="D15" s="204" t="s">
        <v>31</v>
      </c>
      <c r="E15" s="205"/>
      <c r="F15" s="205"/>
      <c r="G15" s="205"/>
      <c r="H15" s="205"/>
      <c r="I15" s="206"/>
      <c r="J15" s="104"/>
      <c r="K15" s="134"/>
      <c r="L15" s="106"/>
      <c r="M15" s="110"/>
      <c r="N15" s="110"/>
      <c r="O15" s="110"/>
      <c r="P15" s="110"/>
    </row>
    <row r="16" spans="1:16" s="96" customFormat="1" ht="49" customHeight="1" x14ac:dyDescent="0.25">
      <c r="A16" s="173" t="s">
        <v>32</v>
      </c>
      <c r="B16" s="174"/>
      <c r="C16" s="119"/>
      <c r="D16" s="193" t="s">
        <v>33</v>
      </c>
      <c r="E16" s="194"/>
      <c r="F16" s="194"/>
      <c r="G16" s="194"/>
      <c r="H16" s="194"/>
      <c r="I16" s="195"/>
      <c r="J16" s="104"/>
      <c r="K16" s="134"/>
      <c r="L16" s="106"/>
      <c r="M16" s="110"/>
      <c r="N16" s="110"/>
      <c r="O16" s="110"/>
      <c r="P16" s="110"/>
    </row>
    <row r="17" spans="1:16" s="96" customFormat="1" ht="20.149999999999999" customHeight="1" x14ac:dyDescent="0.25">
      <c r="A17" s="173" t="s">
        <v>34</v>
      </c>
      <c r="B17" s="174"/>
      <c r="C17" s="119"/>
      <c r="D17" s="173" t="s">
        <v>35</v>
      </c>
      <c r="E17" s="178"/>
      <c r="F17" s="178"/>
      <c r="G17" s="178"/>
      <c r="H17" s="178"/>
      <c r="I17" s="174"/>
      <c r="J17" s="114"/>
      <c r="K17" s="134"/>
      <c r="L17" s="106"/>
      <c r="M17" s="110"/>
      <c r="N17" s="110"/>
      <c r="O17" s="110"/>
      <c r="P17" s="110"/>
    </row>
    <row r="18" spans="1:16" s="96" customFormat="1" ht="20.149999999999999" customHeight="1" x14ac:dyDescent="0.25">
      <c r="A18" s="173" t="s">
        <v>36</v>
      </c>
      <c r="B18" s="174"/>
      <c r="C18" s="119"/>
      <c r="D18" s="173" t="s">
        <v>37</v>
      </c>
      <c r="E18" s="178"/>
      <c r="F18" s="178"/>
      <c r="G18" s="178"/>
      <c r="H18" s="178"/>
      <c r="I18" s="174"/>
      <c r="J18" s="115"/>
      <c r="K18" s="134"/>
      <c r="L18" s="106"/>
      <c r="M18" s="110"/>
      <c r="N18" s="110"/>
      <c r="O18" s="110"/>
      <c r="P18" s="110"/>
    </row>
    <row r="19" spans="1:16" s="96" customFormat="1" ht="20.149999999999999" customHeight="1" x14ac:dyDescent="0.25">
      <c r="A19" s="173" t="s">
        <v>38</v>
      </c>
      <c r="B19" s="174"/>
      <c r="C19" s="119">
        <v>1</v>
      </c>
      <c r="D19" s="173" t="s">
        <v>39</v>
      </c>
      <c r="E19" s="178"/>
      <c r="F19" s="178"/>
      <c r="G19" s="178"/>
      <c r="H19" s="178"/>
      <c r="I19" s="174"/>
      <c r="J19" s="104"/>
      <c r="K19" s="134"/>
      <c r="L19" s="106"/>
      <c r="M19" s="110"/>
      <c r="N19" s="110"/>
      <c r="O19" s="110"/>
      <c r="P19" s="110"/>
    </row>
    <row r="20" spans="1:16" s="96" customFormat="1" ht="20.149999999999999" customHeight="1" x14ac:dyDescent="0.25">
      <c r="A20" s="173" t="s">
        <v>40</v>
      </c>
      <c r="B20" s="174"/>
      <c r="C20" s="119"/>
      <c r="D20" s="173" t="s">
        <v>41</v>
      </c>
      <c r="E20" s="178"/>
      <c r="F20" s="178"/>
      <c r="G20" s="178"/>
      <c r="H20" s="178"/>
      <c r="I20" s="174"/>
      <c r="J20" s="104"/>
      <c r="K20" s="134"/>
      <c r="L20" s="106"/>
      <c r="M20" s="110"/>
      <c r="N20" s="110"/>
      <c r="O20" s="110"/>
      <c r="P20" s="110"/>
    </row>
    <row r="21" spans="1:16" s="96" customFormat="1" ht="20.149999999999999" customHeight="1" x14ac:dyDescent="0.25">
      <c r="A21" s="173" t="s">
        <v>42</v>
      </c>
      <c r="B21" s="174"/>
      <c r="C21" s="119"/>
      <c r="D21" s="173" t="s">
        <v>43</v>
      </c>
      <c r="E21" s="178"/>
      <c r="F21" s="178"/>
      <c r="G21" s="178"/>
      <c r="H21" s="178"/>
      <c r="I21" s="174"/>
      <c r="J21" s="104"/>
      <c r="K21" s="134"/>
      <c r="L21" s="106"/>
      <c r="M21" s="110"/>
      <c r="N21" s="110"/>
      <c r="O21" s="110"/>
      <c r="P21" s="110"/>
    </row>
    <row r="22" spans="1:16" s="96" customFormat="1" ht="20.149999999999999" customHeight="1" thickBot="1" x14ac:dyDescent="0.3">
      <c r="A22" s="173" t="s">
        <v>44</v>
      </c>
      <c r="B22" s="174"/>
      <c r="C22" s="119"/>
      <c r="D22" s="193" t="s">
        <v>45</v>
      </c>
      <c r="E22" s="194"/>
      <c r="F22" s="194"/>
      <c r="G22" s="194"/>
      <c r="H22" s="194"/>
      <c r="I22" s="195"/>
      <c r="J22" s="120" t="s">
        <v>22</v>
      </c>
      <c r="K22" s="134"/>
      <c r="L22" s="106"/>
      <c r="M22" s="110"/>
      <c r="N22" s="110"/>
      <c r="O22" s="110"/>
      <c r="P22" s="110"/>
    </row>
    <row r="23" spans="1:16" s="96" customFormat="1" ht="20.149999999999999" customHeight="1" x14ac:dyDescent="0.25">
      <c r="A23" s="173" t="s">
        <v>46</v>
      </c>
      <c r="B23" s="174"/>
      <c r="C23" s="119"/>
      <c r="D23" s="202" t="s">
        <v>47</v>
      </c>
      <c r="E23" s="203"/>
      <c r="F23" s="203"/>
      <c r="G23" s="203"/>
      <c r="H23" s="200" t="str">
        <f>'Annual income worksheet'!$F$34</f>
        <v>0-30%</v>
      </c>
      <c r="I23" s="200"/>
      <c r="J23" s="201"/>
      <c r="K23" s="134"/>
      <c r="L23" s="188"/>
      <c r="M23" s="189"/>
      <c r="N23" s="189"/>
      <c r="O23" s="110"/>
      <c r="P23" s="110"/>
    </row>
    <row r="24" spans="1:16" ht="30" customHeight="1" x14ac:dyDescent="0.3">
      <c r="A24" s="136">
        <v>41066</v>
      </c>
    </row>
  </sheetData>
  <mergeCells count="46">
    <mergeCell ref="A19:B19"/>
    <mergeCell ref="A23:B23"/>
    <mergeCell ref="A22:B22"/>
    <mergeCell ref="A21:B21"/>
    <mergeCell ref="A20:B20"/>
    <mergeCell ref="L23:N23"/>
    <mergeCell ref="C8:J8"/>
    <mergeCell ref="K11:L11"/>
    <mergeCell ref="D18:I18"/>
    <mergeCell ref="D16:I16"/>
    <mergeCell ref="D9:E9"/>
    <mergeCell ref="D10:E10"/>
    <mergeCell ref="D17:I17"/>
    <mergeCell ref="H23:J23"/>
    <mergeCell ref="D23:G23"/>
    <mergeCell ref="D15:I15"/>
    <mergeCell ref="D19:I19"/>
    <mergeCell ref="D20:I20"/>
    <mergeCell ref="D21:I21"/>
    <mergeCell ref="D22:I22"/>
    <mergeCell ref="A18:B18"/>
    <mergeCell ref="A17:B17"/>
    <mergeCell ref="A15:B15"/>
    <mergeCell ref="A16:B16"/>
    <mergeCell ref="A13:B13"/>
    <mergeCell ref="A14:B14"/>
    <mergeCell ref="L3:P3"/>
    <mergeCell ref="K8:P8"/>
    <mergeCell ref="K12:L12"/>
    <mergeCell ref="E4:J4"/>
    <mergeCell ref="E5:J5"/>
    <mergeCell ref="A10:B10"/>
    <mergeCell ref="A9:B9"/>
    <mergeCell ref="D13:I13"/>
    <mergeCell ref="D14:I14"/>
    <mergeCell ref="A5:B5"/>
    <mergeCell ref="A6:B6"/>
    <mergeCell ref="D12:J12"/>
    <mergeCell ref="A12:B12"/>
    <mergeCell ref="A11:B11"/>
    <mergeCell ref="A1:J1"/>
    <mergeCell ref="F2:J2"/>
    <mergeCell ref="F3:J3"/>
    <mergeCell ref="A4:B4"/>
    <mergeCell ref="A2:B2"/>
    <mergeCell ref="A3:B3"/>
  </mergeCells>
  <phoneticPr fontId="4" type="noConversion"/>
  <printOptions horizontalCentered="1" verticalCentered="1"/>
  <pageMargins left="0.4" right="0.4" top="0.4" bottom="0.25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184150</xdr:colOff>
                    <xdr:row>1</xdr:row>
                    <xdr:rowOff>146050</xdr:rowOff>
                  </from>
                  <to>
                    <xdr:col>2</xdr:col>
                    <xdr:colOff>374650</xdr:colOff>
                    <xdr:row>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374650</xdr:colOff>
                    <xdr:row>2</xdr:row>
                    <xdr:rowOff>88900</xdr:rowOff>
                  </from>
                  <to>
                    <xdr:col>4</xdr:col>
                    <xdr:colOff>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184150</xdr:colOff>
                    <xdr:row>3</xdr:row>
                    <xdr:rowOff>69850</xdr:rowOff>
                  </from>
                  <to>
                    <xdr:col>3</xdr:col>
                    <xdr:colOff>0</xdr:colOff>
                    <xdr:row>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</xdr:col>
                    <xdr:colOff>184150</xdr:colOff>
                    <xdr:row>5</xdr:row>
                    <xdr:rowOff>76200</xdr:rowOff>
                  </from>
                  <to>
                    <xdr:col>3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184150</xdr:colOff>
                    <xdr:row>4</xdr:row>
                    <xdr:rowOff>76200</xdr:rowOff>
                  </from>
                  <to>
                    <xdr:col>3</xdr:col>
                    <xdr:colOff>0</xdr:colOff>
                    <xdr:row>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</xdr:col>
                    <xdr:colOff>184150</xdr:colOff>
                    <xdr:row>2</xdr:row>
                    <xdr:rowOff>88900</xdr:rowOff>
                  </from>
                  <to>
                    <xdr:col>2</xdr:col>
                    <xdr:colOff>374650</xdr:colOff>
                    <xdr:row>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8</xdr:col>
                    <xdr:colOff>31750</xdr:colOff>
                    <xdr:row>3</xdr:row>
                    <xdr:rowOff>107950</xdr:rowOff>
                  </from>
                  <to>
                    <xdr:col>9</xdr:col>
                    <xdr:colOff>317500</xdr:colOff>
                    <xdr:row>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3</xdr:row>
                    <xdr:rowOff>488950</xdr:rowOff>
                  </from>
                  <to>
                    <xdr:col>7</xdr:col>
                    <xdr:colOff>184150</xdr:colOff>
                    <xdr:row>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3"/>
  <sheetViews>
    <sheetView showGridLines="0" tabSelected="1" zoomScale="145" zoomScaleNormal="145" workbookViewId="0">
      <selection activeCell="A70" sqref="A70:D70"/>
    </sheetView>
  </sheetViews>
  <sheetFormatPr defaultRowHeight="12.5" x14ac:dyDescent="0.25"/>
  <cols>
    <col min="1" max="1" width="26" customWidth="1"/>
    <col min="4" max="4" width="12.1796875" customWidth="1"/>
    <col min="5" max="5" width="1.1796875" customWidth="1"/>
    <col min="6" max="6" width="22.1796875" customWidth="1"/>
    <col min="7" max="7" width="7.81640625" customWidth="1"/>
    <col min="8" max="8" width="1.1796875" customWidth="1"/>
    <col min="9" max="9" width="15.81640625" customWidth="1"/>
    <col min="10" max="10" width="1.1796875" customWidth="1"/>
    <col min="11" max="11" width="9.81640625" customWidth="1"/>
    <col min="12" max="12" width="1" customWidth="1"/>
    <col min="15" max="15" width="0.1796875" customWidth="1"/>
    <col min="16" max="19" width="8.81640625" hidden="1" customWidth="1"/>
  </cols>
  <sheetData>
    <row r="1" spans="1:13" ht="29.15" customHeight="1" x14ac:dyDescent="0.4">
      <c r="A1" s="223" t="s">
        <v>48</v>
      </c>
      <c r="B1" s="224"/>
      <c r="C1" s="224"/>
      <c r="D1" s="224"/>
      <c r="E1" s="224"/>
      <c r="F1" s="224"/>
      <c r="G1" s="224"/>
      <c r="H1" s="224"/>
      <c r="I1" s="224"/>
      <c r="J1" s="225"/>
      <c r="K1" s="225"/>
      <c r="L1" s="225"/>
      <c r="M1" s="226"/>
    </row>
    <row r="2" spans="1:13" ht="11.15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M2" s="12"/>
    </row>
    <row r="3" spans="1:13" ht="12.65" customHeight="1" x14ac:dyDescent="0.25">
      <c r="A3" s="11" t="s">
        <v>49</v>
      </c>
      <c r="C3" s="238" t="s">
        <v>50</v>
      </c>
      <c r="D3" s="239"/>
      <c r="E3" s="239"/>
      <c r="F3" s="239"/>
      <c r="K3" s="25"/>
      <c r="L3" s="25"/>
      <c r="M3" s="12"/>
    </row>
    <row r="4" spans="1:13" x14ac:dyDescent="0.25">
      <c r="A4" s="11" t="s">
        <v>51</v>
      </c>
      <c r="C4" s="242">
        <f>'Annual income worksheet'!$C$4</f>
        <v>0</v>
      </c>
      <c r="D4" s="242"/>
      <c r="E4" s="242"/>
      <c r="F4" s="242"/>
      <c r="G4" s="39" t="s">
        <v>52</v>
      </c>
      <c r="H4" s="39"/>
      <c r="I4" s="248" t="s">
        <v>7</v>
      </c>
      <c r="J4" s="213"/>
      <c r="K4" s="213"/>
      <c r="M4" s="12"/>
    </row>
    <row r="5" spans="1:13" x14ac:dyDescent="0.25">
      <c r="A5" s="11" t="s">
        <v>53</v>
      </c>
      <c r="B5" s="243" t="s">
        <v>54</v>
      </c>
      <c r="C5" s="244"/>
      <c r="D5" s="244"/>
      <c r="E5" t="s">
        <v>55</v>
      </c>
      <c r="F5" t="s">
        <v>56</v>
      </c>
      <c r="G5" s="127" t="s">
        <v>4</v>
      </c>
      <c r="H5" s="39"/>
      <c r="M5" s="12"/>
    </row>
    <row r="6" spans="1:13" ht="6.65" customHeight="1" x14ac:dyDescent="0.25">
      <c r="A6" s="11"/>
      <c r="M6" s="12"/>
    </row>
    <row r="7" spans="1:13" ht="13" x14ac:dyDescent="0.3">
      <c r="A7" s="6" t="s">
        <v>57</v>
      </c>
      <c r="F7" s="43">
        <v>55000</v>
      </c>
      <c r="I7" s="29"/>
      <c r="J7" s="29"/>
      <c r="M7" s="12"/>
    </row>
    <row r="8" spans="1:13" ht="13.4" customHeight="1" x14ac:dyDescent="0.25">
      <c r="A8" s="11" t="s">
        <v>58</v>
      </c>
      <c r="F8" s="28">
        <f>F7/12</f>
        <v>4583.333333333333</v>
      </c>
      <c r="M8" s="12"/>
    </row>
    <row r="9" spans="1:13" ht="5.15" customHeight="1" x14ac:dyDescent="0.25">
      <c r="A9" s="11"/>
      <c r="F9" s="29"/>
      <c r="M9" s="12"/>
    </row>
    <row r="10" spans="1:13" ht="13.4" customHeight="1" x14ac:dyDescent="0.3">
      <c r="A10" s="247" t="s">
        <v>59</v>
      </c>
      <c r="B10" s="217"/>
      <c r="C10" s="217"/>
      <c r="D10" s="217"/>
      <c r="E10" s="15"/>
      <c r="F10" s="44" t="str">
        <f>'Annual income worksheet'!$F$34</f>
        <v>0-30%</v>
      </c>
      <c r="G10" s="14"/>
      <c r="H10" s="14"/>
      <c r="M10" s="12"/>
    </row>
    <row r="11" spans="1:13" ht="13.4" customHeight="1" x14ac:dyDescent="0.25">
      <c r="A11" s="245" t="s">
        <v>60</v>
      </c>
      <c r="B11" s="246"/>
      <c r="C11" s="246"/>
      <c r="D11" s="246"/>
      <c r="E11" s="246"/>
      <c r="F11" s="246"/>
      <c r="G11" s="246"/>
      <c r="H11" s="246"/>
      <c r="I11" s="213"/>
      <c r="M11" s="12"/>
    </row>
    <row r="12" spans="1:13" ht="13.4" customHeight="1" x14ac:dyDescent="0.25">
      <c r="A12" s="245" t="s">
        <v>61</v>
      </c>
      <c r="B12" s="246"/>
      <c r="C12" s="246"/>
      <c r="D12" s="246"/>
      <c r="E12" s="246"/>
      <c r="F12" s="246"/>
      <c r="G12" s="246"/>
      <c r="H12" s="246"/>
      <c r="I12" s="213"/>
      <c r="M12" s="12"/>
    </row>
    <row r="13" spans="1:13" ht="7.4" customHeight="1" x14ac:dyDescent="0.25">
      <c r="A13" s="21"/>
      <c r="B13" s="22"/>
      <c r="C13" s="22"/>
      <c r="D13" s="22"/>
      <c r="E13" s="22"/>
      <c r="F13" s="22"/>
      <c r="G13" s="22"/>
      <c r="H13" s="22"/>
      <c r="M13" s="12"/>
    </row>
    <row r="14" spans="1:13" ht="13.4" customHeight="1" x14ac:dyDescent="0.3">
      <c r="A14" s="6" t="s">
        <v>62</v>
      </c>
      <c r="B14" s="2"/>
      <c r="D14" s="22"/>
      <c r="E14" s="22"/>
      <c r="F14" s="22"/>
      <c r="G14" s="22"/>
      <c r="H14" s="22"/>
      <c r="M14" s="12"/>
    </row>
    <row r="15" spans="1:13" ht="13.4" customHeight="1" x14ac:dyDescent="0.25">
      <c r="A15" s="11" t="s">
        <v>63</v>
      </c>
      <c r="C15" s="31">
        <f>0.2499*F8</f>
        <v>1145.375</v>
      </c>
      <c r="D15" s="22"/>
      <c r="E15" s="22"/>
      <c r="F15" s="22"/>
      <c r="G15" s="22"/>
      <c r="H15" s="22"/>
      <c r="M15" s="12"/>
    </row>
    <row r="16" spans="1:13" ht="13.4" customHeight="1" x14ac:dyDescent="0.25">
      <c r="A16" s="11" t="s">
        <v>64</v>
      </c>
      <c r="C16" s="31">
        <f>0.2*F8</f>
        <v>916.66666666666663</v>
      </c>
      <c r="D16" s="22"/>
      <c r="E16" s="22"/>
      <c r="F16" s="22"/>
      <c r="G16" s="22"/>
      <c r="H16" s="22"/>
      <c r="M16" s="12"/>
    </row>
    <row r="17" spans="1:13" ht="13.4" customHeight="1" x14ac:dyDescent="0.25">
      <c r="A17" s="11"/>
      <c r="D17" s="22"/>
      <c r="E17" s="22"/>
      <c r="F17" s="22"/>
      <c r="G17" s="22"/>
      <c r="H17" s="22"/>
      <c r="M17" s="12"/>
    </row>
    <row r="18" spans="1:13" ht="13.4" customHeight="1" x14ac:dyDescent="0.3">
      <c r="A18" s="6" t="s">
        <v>65</v>
      </c>
      <c r="B18" s="2"/>
      <c r="D18" s="22"/>
      <c r="E18" s="22"/>
      <c r="F18" s="22"/>
      <c r="G18" s="22"/>
      <c r="H18" s="22"/>
      <c r="M18" s="12"/>
    </row>
    <row r="19" spans="1:13" ht="13.4" customHeight="1" x14ac:dyDescent="0.25">
      <c r="A19" s="11" t="s">
        <v>63</v>
      </c>
      <c r="C19" s="31">
        <f>0.3*F8</f>
        <v>1374.9999999999998</v>
      </c>
      <c r="D19" s="22"/>
      <c r="E19" s="22"/>
      <c r="F19" s="22"/>
      <c r="G19" s="22"/>
      <c r="H19" s="22"/>
      <c r="M19" s="12"/>
    </row>
    <row r="20" spans="1:13" ht="13.4" customHeight="1" x14ac:dyDescent="0.25">
      <c r="A20" s="11" t="s">
        <v>64</v>
      </c>
      <c r="C20" s="31">
        <f>0.25*F8</f>
        <v>1145.8333333333333</v>
      </c>
      <c r="D20" s="22"/>
      <c r="E20" s="22"/>
      <c r="F20" s="22"/>
      <c r="G20" s="22"/>
      <c r="H20" s="22"/>
      <c r="M20" s="12"/>
    </row>
    <row r="21" spans="1:13" ht="13.4" customHeight="1" x14ac:dyDescent="0.25">
      <c r="A21" s="11"/>
      <c r="C21" s="30"/>
      <c r="D21" s="22"/>
      <c r="E21" s="22"/>
      <c r="F21" s="22"/>
      <c r="G21" s="22"/>
      <c r="H21" s="22"/>
      <c r="M21" s="12"/>
    </row>
    <row r="22" spans="1:13" x14ac:dyDescent="0.25">
      <c r="A22" s="222" t="s">
        <v>66</v>
      </c>
      <c r="B22" s="213"/>
      <c r="C22" s="213"/>
      <c r="D22" s="213"/>
      <c r="F22" s="251">
        <v>105</v>
      </c>
      <c r="G22" s="251"/>
      <c r="H22" s="40"/>
      <c r="M22" s="12"/>
    </row>
    <row r="23" spans="1:13" x14ac:dyDescent="0.25">
      <c r="A23" s="222" t="s">
        <v>67</v>
      </c>
      <c r="B23" s="213"/>
      <c r="C23" s="213"/>
      <c r="D23" s="213"/>
      <c r="F23" s="251">
        <v>70</v>
      </c>
      <c r="G23" s="251"/>
      <c r="H23" s="40"/>
      <c r="M23" s="12"/>
    </row>
    <row r="24" spans="1:13" x14ac:dyDescent="0.25">
      <c r="A24" s="222" t="s">
        <v>68</v>
      </c>
      <c r="B24" s="213"/>
      <c r="C24" s="213"/>
      <c r="D24" s="213"/>
      <c r="F24" s="251">
        <v>0</v>
      </c>
      <c r="G24" s="251"/>
      <c r="H24" s="40"/>
      <c r="M24" s="12"/>
    </row>
    <row r="25" spans="1:13" x14ac:dyDescent="0.25">
      <c r="A25" s="222" t="s">
        <v>69</v>
      </c>
      <c r="B25" s="213"/>
      <c r="C25" s="213"/>
      <c r="D25" s="213"/>
      <c r="F25" s="251">
        <v>1375</v>
      </c>
      <c r="G25" s="251"/>
      <c r="H25" s="40"/>
      <c r="M25" s="12"/>
    </row>
    <row r="26" spans="1:13" x14ac:dyDescent="0.25">
      <c r="A26" s="222" t="s">
        <v>70</v>
      </c>
      <c r="B26" s="213"/>
      <c r="C26" s="213"/>
      <c r="D26" s="213"/>
      <c r="F26" s="253">
        <f>F25-F24-F23-F22</f>
        <v>1200</v>
      </c>
      <c r="G26" s="253"/>
      <c r="H26" s="29"/>
      <c r="M26" s="12"/>
    </row>
    <row r="27" spans="1:13" ht="13" x14ac:dyDescent="0.3">
      <c r="A27" s="273" t="s">
        <v>71</v>
      </c>
      <c r="B27" s="274"/>
      <c r="C27" s="274"/>
      <c r="D27" s="274"/>
      <c r="E27" s="274"/>
      <c r="F27" s="274"/>
      <c r="G27" s="274"/>
      <c r="H27" s="20"/>
      <c r="I27" s="31">
        <f>SUM(F22:G24,F26)</f>
        <v>1375</v>
      </c>
      <c r="J27" s="30"/>
      <c r="M27" s="12"/>
    </row>
    <row r="28" spans="1:13" ht="13" x14ac:dyDescent="0.3">
      <c r="A28" s="208" t="s">
        <v>72</v>
      </c>
      <c r="B28" s="209"/>
      <c r="C28" s="209"/>
      <c r="D28" s="209"/>
      <c r="E28" s="209"/>
      <c r="F28" s="209"/>
      <c r="G28" s="209"/>
      <c r="H28" s="41"/>
      <c r="I28" s="45">
        <f>I27/F8</f>
        <v>0.30000000000000004</v>
      </c>
      <c r="J28" s="34"/>
      <c r="M28" s="12"/>
    </row>
    <row r="29" spans="1:13" x14ac:dyDescent="0.25">
      <c r="A29" s="222"/>
      <c r="B29" s="213"/>
      <c r="C29" s="213"/>
      <c r="D29" s="213"/>
      <c r="M29" s="12"/>
    </row>
    <row r="30" spans="1:13" ht="13" x14ac:dyDescent="0.3">
      <c r="A30" s="271" t="s">
        <v>73</v>
      </c>
      <c r="B30" s="272"/>
      <c r="C30" s="272"/>
      <c r="D30" s="272"/>
      <c r="E30" s="272"/>
      <c r="F30" s="213"/>
      <c r="G30" s="213"/>
      <c r="M30" s="12"/>
    </row>
    <row r="31" spans="1:13" ht="4.4000000000000004" customHeight="1" x14ac:dyDescent="0.3">
      <c r="A31" s="13"/>
      <c r="B31" s="14"/>
      <c r="C31" s="14"/>
      <c r="D31" s="14"/>
      <c r="E31" s="14"/>
      <c r="M31" s="12"/>
    </row>
    <row r="32" spans="1:13" x14ac:dyDescent="0.25">
      <c r="A32" s="249" t="s">
        <v>74</v>
      </c>
      <c r="B32" s="250"/>
      <c r="C32" s="250"/>
      <c r="D32" s="250"/>
      <c r="F32" s="251">
        <v>106</v>
      </c>
      <c r="G32" s="251"/>
      <c r="H32" s="40"/>
      <c r="M32" s="12"/>
    </row>
    <row r="33" spans="1:13" x14ac:dyDescent="0.25">
      <c r="A33" s="249" t="s">
        <v>75</v>
      </c>
      <c r="B33" s="250"/>
      <c r="C33" s="250"/>
      <c r="D33" s="250"/>
      <c r="F33" s="251">
        <v>700</v>
      </c>
      <c r="G33" s="251"/>
      <c r="H33" s="40"/>
      <c r="M33" s="12"/>
    </row>
    <row r="34" spans="1:13" x14ac:dyDescent="0.25">
      <c r="A34" s="252"/>
      <c r="B34" s="250"/>
      <c r="C34" s="250"/>
      <c r="D34" s="250"/>
      <c r="F34" s="251"/>
      <c r="G34" s="251"/>
      <c r="H34" s="40"/>
      <c r="M34" s="12"/>
    </row>
    <row r="35" spans="1:13" x14ac:dyDescent="0.25">
      <c r="A35" s="252"/>
      <c r="B35" s="250"/>
      <c r="C35" s="250"/>
      <c r="D35" s="250"/>
      <c r="F35" s="251"/>
      <c r="G35" s="251"/>
      <c r="H35" s="40"/>
      <c r="M35" s="12"/>
    </row>
    <row r="36" spans="1:13" x14ac:dyDescent="0.25">
      <c r="A36" s="252"/>
      <c r="B36" s="250"/>
      <c r="C36" s="250"/>
      <c r="D36" s="250"/>
      <c r="F36" s="251"/>
      <c r="G36" s="251"/>
      <c r="H36" s="40"/>
      <c r="M36" s="12"/>
    </row>
    <row r="37" spans="1:13" x14ac:dyDescent="0.25">
      <c r="A37" s="252"/>
      <c r="B37" s="250"/>
      <c r="C37" s="250"/>
      <c r="D37" s="250"/>
      <c r="F37" s="251"/>
      <c r="G37" s="251"/>
      <c r="H37" s="40"/>
      <c r="M37" s="12"/>
    </row>
    <row r="38" spans="1:13" x14ac:dyDescent="0.25">
      <c r="A38" s="252"/>
      <c r="B38" s="250"/>
      <c r="C38" s="250"/>
      <c r="D38" s="250"/>
      <c r="F38" s="251"/>
      <c r="G38" s="251"/>
      <c r="H38" s="40"/>
      <c r="M38" s="12"/>
    </row>
    <row r="39" spans="1:13" x14ac:dyDescent="0.25">
      <c r="A39" s="252"/>
      <c r="B39" s="250"/>
      <c r="C39" s="250"/>
      <c r="D39" s="250"/>
      <c r="F39" s="251"/>
      <c r="G39" s="251"/>
      <c r="H39" s="40"/>
      <c r="M39" s="12"/>
    </row>
    <row r="40" spans="1:13" x14ac:dyDescent="0.25">
      <c r="A40" s="252"/>
      <c r="B40" s="250"/>
      <c r="C40" s="250"/>
      <c r="D40" s="250"/>
      <c r="F40" s="251"/>
      <c r="G40" s="251"/>
      <c r="H40" s="40"/>
      <c r="M40" s="12"/>
    </row>
    <row r="41" spans="1:13" x14ac:dyDescent="0.25">
      <c r="A41" s="252"/>
      <c r="B41" s="250"/>
      <c r="C41" s="250"/>
      <c r="D41" s="250"/>
      <c r="F41" s="251"/>
      <c r="G41" s="251"/>
      <c r="H41" s="40"/>
      <c r="M41" s="12"/>
    </row>
    <row r="42" spans="1:13" ht="13" x14ac:dyDescent="0.3">
      <c r="A42" s="208" t="s">
        <v>76</v>
      </c>
      <c r="B42" s="209"/>
      <c r="C42" s="209"/>
      <c r="D42" s="209"/>
      <c r="E42" s="20"/>
      <c r="F42" s="254">
        <f>SUM(F32:G41)</f>
        <v>806</v>
      </c>
      <c r="G42" s="213"/>
      <c r="I42" s="29"/>
      <c r="J42" s="29"/>
      <c r="M42" s="12"/>
    </row>
    <row r="43" spans="1:13" ht="13" x14ac:dyDescent="0.3">
      <c r="A43" s="227" t="s">
        <v>77</v>
      </c>
      <c r="B43" s="228"/>
      <c r="C43" s="228"/>
      <c r="D43" s="228"/>
      <c r="E43" s="228"/>
      <c r="F43" s="228"/>
      <c r="G43" s="228"/>
      <c r="H43" s="46"/>
      <c r="I43" s="45">
        <f>(I27+F42)/F8</f>
        <v>0.47585454545454547</v>
      </c>
      <c r="J43" s="34"/>
      <c r="M43" s="12"/>
    </row>
    <row r="44" spans="1:13" ht="48.65" customHeight="1" x14ac:dyDescent="0.25">
      <c r="A44" s="229" t="s">
        <v>78</v>
      </c>
      <c r="B44" s="230"/>
      <c r="C44" s="230"/>
      <c r="D44" s="230"/>
      <c r="E44" s="230"/>
      <c r="F44" s="230"/>
      <c r="G44" s="230"/>
      <c r="H44" s="42"/>
      <c r="I44" s="34"/>
      <c r="J44" s="34"/>
      <c r="M44" s="12"/>
    </row>
    <row r="45" spans="1:13" ht="4.4000000000000004" customHeight="1" x14ac:dyDescent="0.3">
      <c r="A45" s="55"/>
      <c r="B45" s="47"/>
      <c r="C45" s="47"/>
      <c r="D45" s="47"/>
      <c r="E45" s="48"/>
      <c r="F45" s="48"/>
      <c r="G45" s="48"/>
      <c r="H45" s="48"/>
      <c r="I45" s="49"/>
      <c r="J45" s="49"/>
      <c r="K45" s="49"/>
      <c r="L45" s="49"/>
      <c r="M45" s="56"/>
    </row>
    <row r="46" spans="1:13" ht="15.5" x14ac:dyDescent="0.35">
      <c r="A46" s="231" t="s">
        <v>79</v>
      </c>
      <c r="B46" s="232"/>
      <c r="C46" s="232"/>
      <c r="D46" s="232"/>
      <c r="E46" s="232"/>
      <c r="F46" s="232"/>
      <c r="G46" s="232"/>
      <c r="H46" s="232"/>
      <c r="I46" s="232"/>
      <c r="J46" s="213"/>
      <c r="K46" s="213"/>
      <c r="L46" s="213"/>
      <c r="M46" s="233"/>
    </row>
    <row r="47" spans="1:13" ht="13" x14ac:dyDescent="0.3">
      <c r="A47" s="208" t="s">
        <v>80</v>
      </c>
      <c r="B47" s="217"/>
      <c r="C47" s="217"/>
      <c r="D47" s="217"/>
      <c r="E47" s="217"/>
      <c r="F47" s="218">
        <f>F8*0.41</f>
        <v>1879.1666666666665</v>
      </c>
      <c r="G47" s="218"/>
      <c r="H47" s="30"/>
      <c r="I47" s="34"/>
      <c r="J47" s="34"/>
      <c r="M47" s="12"/>
    </row>
    <row r="48" spans="1:13" ht="13" x14ac:dyDescent="0.3">
      <c r="A48" s="208" t="s">
        <v>81</v>
      </c>
      <c r="B48" s="217"/>
      <c r="C48" s="217"/>
      <c r="D48" s="217"/>
      <c r="E48" s="217"/>
      <c r="F48" s="218">
        <f>F42</f>
        <v>806</v>
      </c>
      <c r="G48" s="218"/>
      <c r="H48" s="30"/>
      <c r="I48" s="34"/>
      <c r="J48" s="34"/>
      <c r="M48" s="12"/>
    </row>
    <row r="49" spans="1:13" ht="13.5" thickBot="1" x14ac:dyDescent="0.35">
      <c r="A49" s="259" t="s">
        <v>82</v>
      </c>
      <c r="B49" s="260"/>
      <c r="C49" s="260"/>
      <c r="D49" s="260"/>
      <c r="E49" s="260"/>
      <c r="F49" s="263">
        <f>F47-F48</f>
        <v>1073.1666666666665</v>
      </c>
      <c r="G49" s="263"/>
      <c r="H49" s="60"/>
      <c r="I49" s="61"/>
      <c r="J49" s="61"/>
      <c r="K49" s="37"/>
      <c r="L49" s="37"/>
      <c r="M49" s="38"/>
    </row>
    <row r="50" spans="1:13" ht="4.4000000000000004" customHeight="1" thickBot="1" x14ac:dyDescent="0.35">
      <c r="A50" s="62"/>
      <c r="B50" s="63"/>
      <c r="C50" s="63"/>
      <c r="D50" s="63"/>
      <c r="E50" s="64"/>
      <c r="F50" s="64"/>
      <c r="G50" s="64"/>
      <c r="H50" s="64"/>
      <c r="I50" s="65"/>
      <c r="J50" s="65"/>
      <c r="K50" s="65"/>
      <c r="L50" s="65"/>
      <c r="M50" s="66"/>
    </row>
    <row r="51" spans="1:13" ht="16" thickTop="1" x14ac:dyDescent="0.25">
      <c r="A51" s="257" t="s">
        <v>83</v>
      </c>
      <c r="B51" s="258"/>
      <c r="C51" s="258"/>
      <c r="D51" s="258"/>
      <c r="E51" s="258"/>
      <c r="F51" s="258"/>
      <c r="G51" s="258"/>
      <c r="H51" s="258"/>
      <c r="I51" s="258"/>
      <c r="J51" s="213"/>
      <c r="K51" s="213"/>
      <c r="L51" s="213"/>
      <c r="M51" s="233"/>
    </row>
    <row r="52" spans="1:13" x14ac:dyDescent="0.25">
      <c r="A52" s="11"/>
      <c r="M52" s="12"/>
    </row>
    <row r="53" spans="1:13" x14ac:dyDescent="0.25">
      <c r="A53" s="11" t="s">
        <v>84</v>
      </c>
      <c r="D53" s="30"/>
      <c r="E53" s="30"/>
      <c r="F53" s="27">
        <f>IF(I27&lt;=F49,I27,F49)</f>
        <v>1073.1666666666665</v>
      </c>
      <c r="M53" s="12"/>
    </row>
    <row r="54" spans="1:13" x14ac:dyDescent="0.25">
      <c r="A54" s="11" t="s">
        <v>85</v>
      </c>
      <c r="D54" s="30"/>
      <c r="E54" s="30">
        <f>'Affordability Gap Analysis'!$F$24</f>
        <v>0</v>
      </c>
      <c r="F54" s="27">
        <f>-F22</f>
        <v>-105</v>
      </c>
      <c r="M54" s="12"/>
    </row>
    <row r="55" spans="1:13" x14ac:dyDescent="0.25">
      <c r="A55" s="11" t="s">
        <v>86</v>
      </c>
      <c r="D55" s="30"/>
      <c r="E55" s="30"/>
      <c r="F55" s="27">
        <f>-(F23+F24)</f>
        <v>-70</v>
      </c>
      <c r="M55" s="12"/>
    </row>
    <row r="56" spans="1:13" ht="13" x14ac:dyDescent="0.3">
      <c r="A56" s="11" t="s">
        <v>87</v>
      </c>
      <c r="D56" s="32"/>
      <c r="E56" s="32"/>
      <c r="F56" s="33">
        <f>SUM(F53:F55)</f>
        <v>898.16666666666652</v>
      </c>
      <c r="M56" s="12"/>
    </row>
    <row r="57" spans="1:13" ht="13" x14ac:dyDescent="0.3">
      <c r="A57" s="11"/>
      <c r="D57" s="32"/>
      <c r="E57" s="32"/>
      <c r="F57" s="32"/>
      <c r="M57" s="12"/>
    </row>
    <row r="58" spans="1:13" x14ac:dyDescent="0.25">
      <c r="A58" s="264" t="s">
        <v>88</v>
      </c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6"/>
    </row>
    <row r="59" spans="1:13" x14ac:dyDescent="0.25">
      <c r="A59" s="264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6"/>
    </row>
    <row r="60" spans="1:13" x14ac:dyDescent="0.25">
      <c r="A60" s="11"/>
      <c r="M60" s="12"/>
    </row>
    <row r="61" spans="1:13" ht="13" x14ac:dyDescent="0.3">
      <c r="A61" s="11" t="s">
        <v>89</v>
      </c>
      <c r="D61" s="30"/>
      <c r="E61" s="30"/>
      <c r="F61" s="210">
        <v>250000</v>
      </c>
      <c r="G61" s="211"/>
      <c r="I61" s="1"/>
      <c r="J61" s="50"/>
      <c r="K61" s="1"/>
      <c r="L61" s="57"/>
      <c r="M61" s="78"/>
    </row>
    <row r="62" spans="1:13" ht="13" x14ac:dyDescent="0.3">
      <c r="A62" s="11" t="s">
        <v>90</v>
      </c>
      <c r="D62" s="35"/>
      <c r="E62" s="35"/>
      <c r="F62" s="210">
        <v>4500</v>
      </c>
      <c r="G62" s="211"/>
      <c r="I62" s="1"/>
      <c r="J62" s="52"/>
      <c r="K62" s="57"/>
      <c r="L62" s="57"/>
      <c r="M62" s="79"/>
    </row>
    <row r="63" spans="1:13" ht="13" x14ac:dyDescent="0.3">
      <c r="A63" s="11" t="s">
        <v>91</v>
      </c>
      <c r="D63" s="35"/>
      <c r="E63" s="35"/>
      <c r="F63" s="234">
        <f>SUM(F61:G62)</f>
        <v>254500</v>
      </c>
      <c r="G63" s="235"/>
      <c r="I63" s="1"/>
      <c r="J63" s="52"/>
      <c r="K63" s="57"/>
      <c r="L63" s="57"/>
      <c r="M63" s="79"/>
    </row>
    <row r="64" spans="1:13" ht="30" customHeight="1" x14ac:dyDescent="0.3">
      <c r="A64" s="89"/>
      <c r="B64" s="48"/>
      <c r="C64" s="48"/>
      <c r="D64" s="80"/>
      <c r="E64" s="80"/>
      <c r="F64" s="81"/>
      <c r="G64" s="82"/>
      <c r="H64" s="48"/>
      <c r="I64" s="83"/>
      <c r="J64" s="84"/>
      <c r="K64" s="85"/>
      <c r="L64" s="85"/>
      <c r="M64" s="86"/>
    </row>
    <row r="65" spans="1:16" ht="26.25" customHeight="1" x14ac:dyDescent="0.25">
      <c r="A65" s="90"/>
      <c r="B65" s="91"/>
      <c r="C65" s="91"/>
      <c r="D65" s="91"/>
      <c r="E65" s="91"/>
      <c r="F65" s="91"/>
      <c r="G65" s="48"/>
      <c r="H65" s="48"/>
      <c r="I65" s="48"/>
      <c r="J65" s="84"/>
      <c r="K65" s="85"/>
      <c r="L65" s="85"/>
      <c r="M65" s="86"/>
    </row>
    <row r="66" spans="1:16" ht="27" customHeight="1" x14ac:dyDescent="0.25">
      <c r="A66" s="11"/>
      <c r="D66" s="35"/>
      <c r="E66" s="35"/>
      <c r="F66" s="76"/>
      <c r="G66" s="77"/>
      <c r="I66" s="236" t="s">
        <v>92</v>
      </c>
      <c r="J66" s="52"/>
      <c r="K66" s="236" t="s">
        <v>93</v>
      </c>
      <c r="L66" s="57"/>
      <c r="M66" s="261" t="s">
        <v>94</v>
      </c>
    </row>
    <row r="67" spans="1:16" ht="21.75" customHeight="1" x14ac:dyDescent="0.25">
      <c r="A67" s="222"/>
      <c r="B67" s="213"/>
      <c r="C67" s="213"/>
      <c r="D67" s="213"/>
      <c r="E67" s="35"/>
      <c r="F67" s="76"/>
      <c r="G67" s="77"/>
      <c r="I67" s="236"/>
      <c r="J67" s="52"/>
      <c r="K67" s="237"/>
      <c r="L67" s="57"/>
      <c r="M67" s="262"/>
    </row>
    <row r="68" spans="1:16" ht="3.75" customHeight="1" x14ac:dyDescent="0.3">
      <c r="A68" s="11"/>
      <c r="D68" s="35"/>
      <c r="E68" s="35"/>
      <c r="F68" s="255"/>
      <c r="G68" s="256"/>
      <c r="I68" s="237"/>
      <c r="J68" s="52"/>
      <c r="K68" s="237"/>
      <c r="L68" s="1"/>
      <c r="M68" s="262"/>
    </row>
    <row r="69" spans="1:16" ht="55.5" customHeight="1" x14ac:dyDescent="0.3">
      <c r="A69" s="267" t="s">
        <v>95</v>
      </c>
      <c r="B69" s="268"/>
      <c r="C69" s="268"/>
      <c r="D69" s="268"/>
      <c r="E69" s="35"/>
      <c r="F69" s="269">
        <v>250000</v>
      </c>
      <c r="G69" s="270"/>
      <c r="I69" s="52"/>
      <c r="J69" s="52"/>
      <c r="K69" s="52"/>
      <c r="L69" s="1"/>
      <c r="M69" s="79"/>
    </row>
    <row r="70" spans="1:16" ht="13" x14ac:dyDescent="0.3">
      <c r="A70" s="222" t="s">
        <v>96</v>
      </c>
      <c r="B70" s="213"/>
      <c r="C70" s="213"/>
      <c r="D70" s="213"/>
      <c r="E70" s="35"/>
      <c r="F70" s="210">
        <v>8000</v>
      </c>
      <c r="G70" s="211"/>
      <c r="I70" s="52"/>
      <c r="J70" s="52"/>
      <c r="K70" s="52"/>
      <c r="L70" s="1"/>
      <c r="M70" s="79"/>
    </row>
    <row r="71" spans="1:16" ht="13" x14ac:dyDescent="0.3">
      <c r="A71" s="222"/>
      <c r="B71" s="213"/>
      <c r="C71" s="213"/>
      <c r="D71" s="213"/>
      <c r="E71" s="35"/>
      <c r="F71" s="76"/>
      <c r="G71" s="77"/>
      <c r="I71" s="52"/>
      <c r="J71" s="52"/>
      <c r="K71" s="52"/>
      <c r="L71" s="1"/>
      <c r="M71" s="79"/>
    </row>
    <row r="72" spans="1:16" x14ac:dyDescent="0.25">
      <c r="A72" s="222" t="s">
        <v>97</v>
      </c>
      <c r="B72" s="213"/>
      <c r="C72" s="213"/>
      <c r="D72" s="213"/>
      <c r="E72" s="35"/>
      <c r="F72" s="240">
        <v>140000</v>
      </c>
      <c r="G72" s="241"/>
      <c r="I72" s="160" t="s">
        <v>98</v>
      </c>
      <c r="K72" s="87">
        <v>7.4999999999999997E-2</v>
      </c>
      <c r="M72" s="88">
        <v>30</v>
      </c>
    </row>
    <row r="73" spans="1:16" x14ac:dyDescent="0.25">
      <c r="A73" s="222" t="s">
        <v>97</v>
      </c>
      <c r="B73" s="213"/>
      <c r="C73" s="213"/>
      <c r="D73" s="213"/>
      <c r="E73" s="35"/>
      <c r="F73" s="210"/>
      <c r="G73" s="211"/>
      <c r="I73" s="67"/>
      <c r="K73" s="51"/>
      <c r="M73" s="58"/>
      <c r="P73" s="30"/>
    </row>
    <row r="74" spans="1:16" x14ac:dyDescent="0.25">
      <c r="A74" s="212" t="s">
        <v>99</v>
      </c>
      <c r="B74" s="213"/>
      <c r="C74" s="213"/>
      <c r="D74" s="213"/>
      <c r="E74" s="35"/>
      <c r="F74" s="210"/>
      <c r="G74" s="211"/>
      <c r="I74" s="67"/>
      <c r="K74" s="51"/>
      <c r="M74" s="58"/>
      <c r="P74" s="148"/>
    </row>
    <row r="75" spans="1:16" ht="13" x14ac:dyDescent="0.3">
      <c r="A75" s="212" t="s">
        <v>100</v>
      </c>
      <c r="B75" s="213"/>
      <c r="C75" s="213"/>
      <c r="D75" s="213"/>
      <c r="E75" s="35"/>
      <c r="F75" s="210"/>
      <c r="G75" s="211"/>
      <c r="I75" s="67"/>
      <c r="M75" s="12"/>
    </row>
    <row r="76" spans="1:16" ht="13" x14ac:dyDescent="0.3">
      <c r="A76" s="212" t="s">
        <v>100</v>
      </c>
      <c r="B76" s="213"/>
      <c r="C76" s="213"/>
      <c r="D76" s="213"/>
      <c r="E76" s="35"/>
      <c r="F76" s="210"/>
      <c r="G76" s="211"/>
      <c r="I76" s="67"/>
      <c r="M76" s="12"/>
    </row>
    <row r="77" spans="1:16" x14ac:dyDescent="0.25">
      <c r="A77" s="222" t="s">
        <v>101</v>
      </c>
      <c r="B77" s="213"/>
      <c r="C77" s="213"/>
      <c r="D77" s="213"/>
      <c r="E77" s="30"/>
      <c r="F77" s="218">
        <f>F69-SUM(F70:F76)</f>
        <v>102000</v>
      </c>
      <c r="G77" s="219"/>
      <c r="M77" s="12"/>
    </row>
    <row r="78" spans="1:16" x14ac:dyDescent="0.25">
      <c r="A78" s="11"/>
      <c r="D78" s="34"/>
      <c r="E78" s="34"/>
      <c r="F78" s="34"/>
      <c r="M78" s="12"/>
    </row>
    <row r="79" spans="1:16" ht="13" x14ac:dyDescent="0.3">
      <c r="A79" s="11" t="s">
        <v>102</v>
      </c>
      <c r="D79" s="34"/>
      <c r="E79" s="34"/>
      <c r="F79" s="68">
        <f>IF(F72=0,0,-PMT(K72/12,M72*12,F72,0))</f>
        <v>978.90031197389078</v>
      </c>
      <c r="G79" s="72"/>
      <c r="M79" s="12"/>
      <c r="P79" s="73" t="s">
        <v>103</v>
      </c>
    </row>
    <row r="80" spans="1:16" ht="13" x14ac:dyDescent="0.3">
      <c r="A80" s="11" t="s">
        <v>104</v>
      </c>
      <c r="D80" s="34"/>
      <c r="E80" s="34"/>
      <c r="F80" s="68">
        <f>IF(F73=0,0,-PMT(K73/12,M73*12,F73,0))</f>
        <v>0</v>
      </c>
      <c r="G80" s="72"/>
      <c r="M80" s="12"/>
      <c r="P80" s="161" t="s">
        <v>105</v>
      </c>
    </row>
    <row r="81" spans="1:17" x14ac:dyDescent="0.25">
      <c r="A81" s="11" t="s">
        <v>106</v>
      </c>
      <c r="D81" s="34"/>
      <c r="E81" s="34"/>
      <c r="F81" s="68">
        <f>IF(F74=0,0,-PMT(K74/12,M74*12,F74,0))</f>
        <v>0</v>
      </c>
      <c r="G81" s="72"/>
      <c r="M81" s="12"/>
    </row>
    <row r="82" spans="1:17" ht="13" x14ac:dyDescent="0.3">
      <c r="A82" s="208" t="s">
        <v>107</v>
      </c>
      <c r="B82" s="209"/>
      <c r="C82" s="209"/>
      <c r="D82" s="209"/>
      <c r="E82" s="34"/>
      <c r="F82" s="69">
        <f>SUM(F79:F81)</f>
        <v>978.90031197389078</v>
      </c>
      <c r="G82" s="41"/>
      <c r="M82" s="12"/>
    </row>
    <row r="83" spans="1:17" ht="13" x14ac:dyDescent="0.3">
      <c r="A83" s="208" t="s">
        <v>108</v>
      </c>
      <c r="B83" s="217"/>
      <c r="C83" s="217"/>
      <c r="D83" s="217"/>
      <c r="E83" s="34"/>
      <c r="F83" s="70">
        <f>-F54-F55</f>
        <v>175</v>
      </c>
      <c r="G83" s="15"/>
      <c r="M83" s="12"/>
    </row>
    <row r="84" spans="1:17" ht="14" x14ac:dyDescent="0.3">
      <c r="A84" s="208" t="s">
        <v>109</v>
      </c>
      <c r="B84" s="217"/>
      <c r="C84" s="217"/>
      <c r="D84" s="217"/>
      <c r="E84" s="34"/>
      <c r="F84" s="71">
        <f>SUM(F82:G83)</f>
        <v>1153.9003119738909</v>
      </c>
      <c r="G84" s="220" t="str">
        <f>IF(F84&lt;=F53,P84,P85)</f>
        <v>Does not meet ratios!</v>
      </c>
      <c r="H84" s="221"/>
      <c r="I84" s="221"/>
      <c r="M84" s="12"/>
      <c r="P84" s="73" t="s">
        <v>110</v>
      </c>
      <c r="Q84" s="73"/>
    </row>
    <row r="85" spans="1:17" ht="13" x14ac:dyDescent="0.3">
      <c r="A85" s="59"/>
      <c r="B85" s="15"/>
      <c r="C85" s="15"/>
      <c r="D85" s="15"/>
      <c r="E85" s="34"/>
      <c r="F85" s="53"/>
      <c r="G85" s="41"/>
      <c r="M85" s="12"/>
      <c r="P85" s="74" t="s">
        <v>111</v>
      </c>
    </row>
    <row r="86" spans="1:17" ht="13" x14ac:dyDescent="0.3">
      <c r="A86" s="208" t="s">
        <v>112</v>
      </c>
      <c r="B86" s="209"/>
      <c r="C86" s="209"/>
      <c r="D86" s="54">
        <f>F74+F77</f>
        <v>102000</v>
      </c>
      <c r="E86" s="34"/>
      <c r="F86" s="216" t="s">
        <v>4</v>
      </c>
      <c r="G86" s="217"/>
      <c r="H86" s="217"/>
      <c r="I86" s="217"/>
      <c r="K86" s="129" t="s">
        <v>4</v>
      </c>
      <c r="M86" s="12"/>
    </row>
    <row r="87" spans="1:17" ht="9" customHeight="1" x14ac:dyDescent="0.3">
      <c r="A87" s="59"/>
      <c r="B87" s="41"/>
      <c r="C87" s="41"/>
      <c r="D87" s="75"/>
      <c r="E87" s="34"/>
      <c r="F87" s="53"/>
      <c r="G87" s="15"/>
      <c r="H87" s="15"/>
      <c r="I87" s="15"/>
      <c r="K87" s="34"/>
      <c r="M87" s="12"/>
    </row>
    <row r="88" spans="1:17" ht="13" hidden="1" x14ac:dyDescent="0.3">
      <c r="A88" s="59"/>
      <c r="B88" s="41"/>
      <c r="C88" s="41"/>
      <c r="D88" s="75"/>
      <c r="E88" s="34"/>
      <c r="F88" s="53"/>
      <c r="G88" s="15"/>
      <c r="H88" s="15"/>
      <c r="I88" s="15"/>
      <c r="K88" s="34"/>
      <c r="M88" s="12"/>
    </row>
    <row r="89" spans="1:17" ht="13" hidden="1" x14ac:dyDescent="0.3">
      <c r="A89" s="59"/>
      <c r="B89" s="41"/>
      <c r="C89" s="41"/>
      <c r="D89" s="75"/>
      <c r="E89" s="34"/>
      <c r="F89" s="53"/>
      <c r="G89" s="15"/>
      <c r="H89" s="15"/>
      <c r="I89" s="15"/>
      <c r="K89" s="34"/>
      <c r="M89" s="12"/>
    </row>
    <row r="90" spans="1:17" ht="13" hidden="1" x14ac:dyDescent="0.3">
      <c r="A90" s="59"/>
      <c r="B90" s="41"/>
      <c r="C90" s="41"/>
      <c r="D90" s="75"/>
      <c r="E90" s="34"/>
      <c r="F90" s="53"/>
      <c r="G90" s="15"/>
      <c r="H90" s="15"/>
      <c r="I90" s="15"/>
      <c r="K90" s="34"/>
      <c r="M90" s="12"/>
    </row>
    <row r="91" spans="1:17" ht="32.5" customHeight="1" thickBot="1" x14ac:dyDescent="0.3">
      <c r="A91" s="214"/>
      <c r="B91" s="215"/>
      <c r="C91" s="215"/>
      <c r="D91" s="215"/>
      <c r="E91" s="215"/>
      <c r="F91" s="215"/>
      <c r="G91" s="93"/>
      <c r="H91" s="93"/>
      <c r="I91" s="207"/>
      <c r="J91" s="207"/>
      <c r="K91" s="207"/>
      <c r="L91" s="93"/>
      <c r="M91" s="94"/>
    </row>
    <row r="92" spans="1:17" ht="2.5" customHeight="1" thickBot="1" x14ac:dyDescent="0.3">
      <c r="A92" s="36"/>
      <c r="B92" s="37"/>
      <c r="C92" s="37"/>
      <c r="D92" s="37"/>
      <c r="E92" s="37"/>
      <c r="F92" s="37"/>
      <c r="G92" s="37"/>
      <c r="H92" s="37"/>
      <c r="I92" s="38"/>
      <c r="J92" s="37"/>
      <c r="K92" s="37"/>
      <c r="L92" s="37"/>
      <c r="M92" s="38"/>
    </row>
    <row r="93" spans="1:17" ht="19.399999999999999" customHeight="1" x14ac:dyDescent="0.25">
      <c r="A93" s="92">
        <v>45148</v>
      </c>
    </row>
  </sheetData>
  <sheetProtection selectLockedCells="1" selectUnlockedCells="1"/>
  <mergeCells count="88">
    <mergeCell ref="A12:I12"/>
    <mergeCell ref="F36:G36"/>
    <mergeCell ref="F37:G37"/>
    <mergeCell ref="F23:G23"/>
    <mergeCell ref="F24:G24"/>
    <mergeCell ref="F25:G25"/>
    <mergeCell ref="A30:G30"/>
    <mergeCell ref="A28:G28"/>
    <mergeCell ref="A27:G27"/>
    <mergeCell ref="A24:D24"/>
    <mergeCell ref="A36:D36"/>
    <mergeCell ref="A32:D32"/>
    <mergeCell ref="F32:G32"/>
    <mergeCell ref="F33:G33"/>
    <mergeCell ref="F34:G34"/>
    <mergeCell ref="F35:G35"/>
    <mergeCell ref="F40:G40"/>
    <mergeCell ref="A37:D37"/>
    <mergeCell ref="A40:D40"/>
    <mergeCell ref="F39:G39"/>
    <mergeCell ref="F41:G41"/>
    <mergeCell ref="A41:D41"/>
    <mergeCell ref="F68:G68"/>
    <mergeCell ref="A23:D23"/>
    <mergeCell ref="A25:D25"/>
    <mergeCell ref="A74:D74"/>
    <mergeCell ref="A51:M51"/>
    <mergeCell ref="A49:E49"/>
    <mergeCell ref="A71:D71"/>
    <mergeCell ref="A70:D70"/>
    <mergeCell ref="K66:K68"/>
    <mergeCell ref="M66:M68"/>
    <mergeCell ref="F49:G49"/>
    <mergeCell ref="F61:G61"/>
    <mergeCell ref="A58:M59"/>
    <mergeCell ref="A69:D69"/>
    <mergeCell ref="F73:G73"/>
    <mergeCell ref="F69:G69"/>
    <mergeCell ref="A22:D22"/>
    <mergeCell ref="A33:D33"/>
    <mergeCell ref="F22:G22"/>
    <mergeCell ref="A48:E48"/>
    <mergeCell ref="A67:D67"/>
    <mergeCell ref="F38:G38"/>
    <mergeCell ref="A38:D38"/>
    <mergeCell ref="A29:D29"/>
    <mergeCell ref="A26:D26"/>
    <mergeCell ref="F26:G26"/>
    <mergeCell ref="A39:D39"/>
    <mergeCell ref="A34:D34"/>
    <mergeCell ref="A35:D35"/>
    <mergeCell ref="A42:D42"/>
    <mergeCell ref="F42:G42"/>
    <mergeCell ref="F48:G48"/>
    <mergeCell ref="C4:F4"/>
    <mergeCell ref="B5:D5"/>
    <mergeCell ref="A11:I11"/>
    <mergeCell ref="A10:D10"/>
    <mergeCell ref="I4:K4"/>
    <mergeCell ref="A1:M1"/>
    <mergeCell ref="F76:G76"/>
    <mergeCell ref="A43:G43"/>
    <mergeCell ref="A44:G44"/>
    <mergeCell ref="A47:E47"/>
    <mergeCell ref="F47:G47"/>
    <mergeCell ref="A46:M46"/>
    <mergeCell ref="F62:G62"/>
    <mergeCell ref="A72:D72"/>
    <mergeCell ref="A73:D73"/>
    <mergeCell ref="A76:D76"/>
    <mergeCell ref="F70:G70"/>
    <mergeCell ref="F63:G63"/>
    <mergeCell ref="I66:I68"/>
    <mergeCell ref="C3:F3"/>
    <mergeCell ref="F72:G72"/>
    <mergeCell ref="I91:K91"/>
    <mergeCell ref="A82:D82"/>
    <mergeCell ref="F74:G74"/>
    <mergeCell ref="A75:D75"/>
    <mergeCell ref="A91:F91"/>
    <mergeCell ref="A86:C86"/>
    <mergeCell ref="F86:I86"/>
    <mergeCell ref="A83:D83"/>
    <mergeCell ref="A84:D84"/>
    <mergeCell ref="F77:G77"/>
    <mergeCell ref="G84:I84"/>
    <mergeCell ref="A77:D77"/>
    <mergeCell ref="F75:G75"/>
  </mergeCells>
  <phoneticPr fontId="4" type="noConversion"/>
  <pageMargins left="0.75" right="0.75" top="1" bottom="1" header="0.5" footer="0.5"/>
  <pageSetup scale="96" fitToHeight="2" orientation="portrait" r:id="rId1"/>
  <headerFooter alignWithMargins="0"/>
  <rowBreaks count="1" manualBreakCount="1">
    <brk id="49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showGridLines="0" zoomScaleNormal="100" workbookViewId="0">
      <selection activeCell="Q38" sqref="Q38"/>
    </sheetView>
  </sheetViews>
  <sheetFormatPr defaultRowHeight="12.5" x14ac:dyDescent="0.25"/>
  <cols>
    <col min="8" max="8" width="6.81640625" customWidth="1"/>
    <col min="9" max="9" width="9.81640625" customWidth="1"/>
    <col min="10" max="10" width="10.54296875" customWidth="1"/>
    <col min="11" max="12" width="8.81640625" hidden="1" customWidth="1"/>
    <col min="13" max="13" width="0.1796875" customWidth="1"/>
  </cols>
  <sheetData>
    <row r="1" spans="1:11" ht="20" x14ac:dyDescent="0.4">
      <c r="A1" s="335" t="s">
        <v>113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1" x14ac:dyDescent="0.25">
      <c r="A2" s="11"/>
      <c r="J2" s="12"/>
    </row>
    <row r="3" spans="1:11" x14ac:dyDescent="0.25">
      <c r="A3" s="11" t="s">
        <v>49</v>
      </c>
      <c r="C3" s="279" t="s">
        <v>50</v>
      </c>
      <c r="D3" s="280"/>
      <c r="E3" s="280"/>
      <c r="F3" s="280"/>
      <c r="G3" t="s">
        <v>114</v>
      </c>
      <c r="I3" s="128">
        <v>45147</v>
      </c>
      <c r="J3" s="12"/>
    </row>
    <row r="4" spans="1:11" x14ac:dyDescent="0.25">
      <c r="A4" s="11" t="s">
        <v>51</v>
      </c>
      <c r="C4" s="286"/>
      <c r="D4" s="287"/>
      <c r="E4" s="287"/>
      <c r="F4" s="287"/>
      <c r="G4" s="26" t="s">
        <v>52</v>
      </c>
      <c r="H4" s="288" t="s">
        <v>7</v>
      </c>
      <c r="I4" s="289"/>
      <c r="J4" s="290"/>
    </row>
    <row r="5" spans="1:11" x14ac:dyDescent="0.25">
      <c r="A5" s="11" t="s">
        <v>53</v>
      </c>
      <c r="B5" s="281" t="s">
        <v>54</v>
      </c>
      <c r="C5" s="282"/>
      <c r="D5" s="282"/>
      <c r="E5" t="s">
        <v>55</v>
      </c>
      <c r="F5" t="s">
        <v>56</v>
      </c>
      <c r="G5" s="19">
        <v>40475</v>
      </c>
      <c r="J5" s="12"/>
    </row>
    <row r="6" spans="1:11" x14ac:dyDescent="0.25">
      <c r="A6" s="11"/>
      <c r="J6" s="12"/>
    </row>
    <row r="7" spans="1:11" ht="13" x14ac:dyDescent="0.3">
      <c r="A7" s="283" t="s">
        <v>115</v>
      </c>
      <c r="B7" s="284"/>
      <c r="C7" s="284"/>
      <c r="D7" s="284"/>
      <c r="E7" s="284"/>
      <c r="F7" s="284"/>
      <c r="G7" s="284"/>
      <c r="H7" s="284"/>
      <c r="I7" s="284"/>
      <c r="J7" s="285"/>
    </row>
    <row r="8" spans="1:11" ht="26" x14ac:dyDescent="0.3">
      <c r="A8" s="275" t="s">
        <v>116</v>
      </c>
      <c r="B8" s="276"/>
      <c r="C8" s="277"/>
      <c r="D8" s="278" t="s">
        <v>117</v>
      </c>
      <c r="E8" s="276"/>
      <c r="F8" s="277"/>
      <c r="G8" s="278" t="s">
        <v>118</v>
      </c>
      <c r="H8" s="277"/>
      <c r="I8" s="3" t="s">
        <v>119</v>
      </c>
      <c r="J8" s="16" t="s">
        <v>120</v>
      </c>
    </row>
    <row r="9" spans="1:11" x14ac:dyDescent="0.25">
      <c r="A9" s="297" t="s">
        <v>50</v>
      </c>
      <c r="B9" s="298"/>
      <c r="C9" s="299"/>
      <c r="D9" s="300" t="s">
        <v>121</v>
      </c>
      <c r="E9" s="298"/>
      <c r="F9" s="299"/>
      <c r="G9" s="301">
        <v>300</v>
      </c>
      <c r="H9" s="302"/>
      <c r="I9" s="126" t="s">
        <v>122</v>
      </c>
      <c r="J9" s="125">
        <v>0</v>
      </c>
      <c r="K9" t="s">
        <v>123</v>
      </c>
    </row>
    <row r="10" spans="1:11" x14ac:dyDescent="0.25">
      <c r="A10" s="297" t="s">
        <v>124</v>
      </c>
      <c r="B10" s="298"/>
      <c r="C10" s="299"/>
      <c r="D10" s="303" t="s">
        <v>125</v>
      </c>
      <c r="E10" s="298"/>
      <c r="F10" s="299"/>
      <c r="G10" s="301">
        <v>8000</v>
      </c>
      <c r="H10" s="302"/>
      <c r="I10" s="126" t="s">
        <v>126</v>
      </c>
      <c r="J10" s="125">
        <v>0</v>
      </c>
      <c r="K10" t="s">
        <v>127</v>
      </c>
    </row>
    <row r="11" spans="1:11" x14ac:dyDescent="0.25">
      <c r="A11" s="303"/>
      <c r="B11" s="298"/>
      <c r="C11" s="299"/>
      <c r="D11" s="300"/>
      <c r="E11" s="298"/>
      <c r="F11" s="299"/>
      <c r="G11" s="301"/>
      <c r="H11" s="302"/>
      <c r="I11" s="126"/>
      <c r="J11" s="125"/>
    </row>
    <row r="12" spans="1:11" x14ac:dyDescent="0.25">
      <c r="A12" s="291"/>
      <c r="B12" s="292"/>
      <c r="C12" s="293"/>
      <c r="D12" s="294" t="s">
        <v>4</v>
      </c>
      <c r="E12" s="292"/>
      <c r="F12" s="293"/>
      <c r="G12" s="295"/>
      <c r="H12" s="296"/>
      <c r="I12" s="137"/>
      <c r="J12" s="138" t="s">
        <v>4</v>
      </c>
    </row>
    <row r="13" spans="1:11" x14ac:dyDescent="0.25">
      <c r="A13" s="291"/>
      <c r="B13" s="292"/>
      <c r="C13" s="293"/>
      <c r="D13" s="294" t="s">
        <v>4</v>
      </c>
      <c r="E13" s="292"/>
      <c r="F13" s="293"/>
      <c r="G13" s="295"/>
      <c r="H13" s="296"/>
      <c r="I13" s="137"/>
      <c r="J13" s="138" t="s">
        <v>4</v>
      </c>
    </row>
    <row r="14" spans="1:11" x14ac:dyDescent="0.25">
      <c r="A14" s="291"/>
      <c r="B14" s="292"/>
      <c r="C14" s="293"/>
      <c r="D14" s="294" t="s">
        <v>4</v>
      </c>
      <c r="E14" s="292"/>
      <c r="F14" s="293"/>
      <c r="G14" s="295"/>
      <c r="H14" s="296"/>
      <c r="I14" s="137"/>
      <c r="J14" s="138" t="s">
        <v>4</v>
      </c>
    </row>
    <row r="15" spans="1:11" x14ac:dyDescent="0.25">
      <c r="A15" s="291"/>
      <c r="B15" s="292"/>
      <c r="C15" s="293"/>
      <c r="D15" s="294" t="s">
        <v>4</v>
      </c>
      <c r="E15" s="292"/>
      <c r="F15" s="293"/>
      <c r="G15" s="295"/>
      <c r="H15" s="296"/>
      <c r="I15" s="137"/>
      <c r="J15" s="138" t="s">
        <v>4</v>
      </c>
    </row>
    <row r="16" spans="1:11" ht="13" thickBot="1" x14ac:dyDescent="0.3">
      <c r="A16" s="291"/>
      <c r="B16" s="292"/>
      <c r="C16" s="293"/>
      <c r="D16" s="294" t="s">
        <v>4</v>
      </c>
      <c r="E16" s="292"/>
      <c r="F16" s="293"/>
      <c r="G16" s="295"/>
      <c r="H16" s="296"/>
      <c r="I16" s="137"/>
      <c r="J16" s="139" t="s">
        <v>4</v>
      </c>
    </row>
    <row r="17" spans="1:10" x14ac:dyDescent="0.25">
      <c r="A17" s="306" t="s">
        <v>128</v>
      </c>
      <c r="B17" s="307"/>
      <c r="C17" s="307"/>
      <c r="D17" s="307"/>
      <c r="E17" s="307"/>
      <c r="F17" s="307"/>
      <c r="G17" s="308">
        <f>SUM(G9:G16)</f>
        <v>8300</v>
      </c>
      <c r="H17" s="308"/>
      <c r="I17" s="140"/>
      <c r="J17" s="141"/>
    </row>
    <row r="18" spans="1:10" x14ac:dyDescent="0.25">
      <c r="A18" s="309" t="s">
        <v>129</v>
      </c>
      <c r="B18" s="310"/>
      <c r="C18" s="310"/>
      <c r="D18" s="310"/>
      <c r="E18" s="310"/>
      <c r="F18" s="310"/>
      <c r="G18" s="310"/>
      <c r="H18" s="310"/>
      <c r="I18" s="142"/>
      <c r="J18" s="143">
        <f>SUM(J9:J16)</f>
        <v>0</v>
      </c>
    </row>
    <row r="19" spans="1:10" x14ac:dyDescent="0.25">
      <c r="A19" s="17" t="s">
        <v>130</v>
      </c>
      <c r="B19" s="18"/>
      <c r="C19" s="18"/>
      <c r="D19" s="18"/>
      <c r="E19" s="18"/>
      <c r="F19" s="18"/>
      <c r="G19" s="18"/>
      <c r="H19" s="18"/>
      <c r="I19" s="18"/>
      <c r="J19" s="144">
        <f>IF(G17&lt;5001,0,IF(G17&gt;5000,(G17*0.02)))</f>
        <v>166</v>
      </c>
    </row>
    <row r="20" spans="1:10" ht="8.15" customHeight="1" x14ac:dyDescent="0.25">
      <c r="A20" s="311"/>
      <c r="B20" s="312"/>
      <c r="C20" s="312"/>
      <c r="D20" s="312"/>
      <c r="E20" s="312"/>
      <c r="F20" s="312"/>
      <c r="G20" s="312"/>
      <c r="H20" s="312"/>
      <c r="I20" s="312"/>
      <c r="J20" s="313"/>
    </row>
    <row r="21" spans="1:10" ht="26.15" customHeight="1" x14ac:dyDescent="0.25">
      <c r="A21" s="315" t="s">
        <v>131</v>
      </c>
      <c r="B21" s="316"/>
      <c r="C21" s="316"/>
      <c r="D21" s="316"/>
      <c r="E21" s="316"/>
      <c r="F21" s="316"/>
      <c r="G21" s="316"/>
      <c r="H21" s="316"/>
      <c r="I21" s="316"/>
      <c r="J21" s="317"/>
    </row>
    <row r="22" spans="1:10" ht="27" customHeight="1" x14ac:dyDescent="0.3">
      <c r="A22" s="318" t="s">
        <v>116</v>
      </c>
      <c r="B22" s="305"/>
      <c r="C22" s="304" t="s">
        <v>132</v>
      </c>
      <c r="D22" s="305"/>
      <c r="E22" s="304" t="s">
        <v>133</v>
      </c>
      <c r="F22" s="305"/>
      <c r="G22" s="304" t="s">
        <v>134</v>
      </c>
      <c r="H22" s="305"/>
      <c r="I22" s="304" t="s">
        <v>135</v>
      </c>
      <c r="J22" s="314"/>
    </row>
    <row r="23" spans="1:10" x14ac:dyDescent="0.25">
      <c r="A23" s="297" t="s">
        <v>50</v>
      </c>
      <c r="B23" s="299"/>
      <c r="C23" s="301">
        <v>12000</v>
      </c>
      <c r="D23" s="302"/>
      <c r="E23" s="295"/>
      <c r="F23" s="296"/>
      <c r="G23" s="295"/>
      <c r="H23" s="296"/>
      <c r="I23" s="295"/>
      <c r="J23" s="319"/>
    </row>
    <row r="24" spans="1:10" x14ac:dyDescent="0.25">
      <c r="A24" s="297" t="s">
        <v>124</v>
      </c>
      <c r="B24" s="299"/>
      <c r="C24" s="301">
        <v>19000</v>
      </c>
      <c r="D24" s="302"/>
      <c r="E24" s="295"/>
      <c r="F24" s="296"/>
      <c r="G24" s="295"/>
      <c r="H24" s="296"/>
      <c r="I24" s="295"/>
      <c r="J24" s="319"/>
    </row>
    <row r="25" spans="1:10" x14ac:dyDescent="0.25">
      <c r="A25" s="297" t="s">
        <v>136</v>
      </c>
      <c r="B25" s="299"/>
      <c r="C25" s="301"/>
      <c r="D25" s="302"/>
      <c r="E25" s="295"/>
      <c r="F25" s="296"/>
      <c r="G25" s="295"/>
      <c r="H25" s="296"/>
      <c r="I25" s="295">
        <v>2400</v>
      </c>
      <c r="J25" s="319"/>
    </row>
    <row r="26" spans="1:10" x14ac:dyDescent="0.25">
      <c r="A26" s="303" t="s">
        <v>137</v>
      </c>
      <c r="B26" s="299"/>
      <c r="C26" s="295"/>
      <c r="D26" s="296"/>
      <c r="E26" s="295"/>
      <c r="F26" s="296"/>
      <c r="G26" s="295"/>
      <c r="H26" s="296"/>
      <c r="I26" s="295"/>
      <c r="J26" s="319"/>
    </row>
    <row r="27" spans="1:10" x14ac:dyDescent="0.25">
      <c r="A27" s="303" t="s">
        <v>137</v>
      </c>
      <c r="B27" s="299"/>
      <c r="C27" s="295"/>
      <c r="D27" s="296"/>
      <c r="E27" s="295"/>
      <c r="F27" s="296"/>
      <c r="G27" s="295"/>
      <c r="H27" s="296"/>
      <c r="I27" s="295"/>
      <c r="J27" s="319"/>
    </row>
    <row r="28" spans="1:10" x14ac:dyDescent="0.25">
      <c r="A28" s="303" t="s">
        <v>137</v>
      </c>
      <c r="B28" s="299"/>
      <c r="C28" s="295"/>
      <c r="D28" s="296"/>
      <c r="E28" s="295"/>
      <c r="F28" s="296"/>
      <c r="G28" s="295"/>
      <c r="H28" s="296"/>
      <c r="I28" s="295"/>
      <c r="J28" s="319"/>
    </row>
    <row r="29" spans="1:10" x14ac:dyDescent="0.25">
      <c r="A29" s="291"/>
      <c r="B29" s="293"/>
      <c r="C29" s="295"/>
      <c r="D29" s="296"/>
      <c r="E29" s="295"/>
      <c r="F29" s="296"/>
      <c r="G29" s="295"/>
      <c r="H29" s="296"/>
      <c r="I29" s="295"/>
      <c r="J29" s="319"/>
    </row>
    <row r="30" spans="1:10" x14ac:dyDescent="0.25">
      <c r="A30" s="291"/>
      <c r="B30" s="293"/>
      <c r="C30" s="295"/>
      <c r="D30" s="296"/>
      <c r="E30" s="295"/>
      <c r="F30" s="296"/>
      <c r="G30" s="295"/>
      <c r="H30" s="296"/>
      <c r="I30" s="295"/>
      <c r="J30" s="319"/>
    </row>
    <row r="31" spans="1:10" ht="13" x14ac:dyDescent="0.3">
      <c r="A31" s="350" t="s">
        <v>138</v>
      </c>
      <c r="B31" s="351"/>
      <c r="C31" s="340">
        <f>SUM(C23:C30)</f>
        <v>31000</v>
      </c>
      <c r="D31" s="352"/>
      <c r="E31" s="340">
        <f>SUM(E23:E30)</f>
        <v>0</v>
      </c>
      <c r="F31" s="352"/>
      <c r="G31" s="340">
        <f>SUM(G23:G30)</f>
        <v>0</v>
      </c>
      <c r="H31" s="352"/>
      <c r="I31" s="340">
        <f>SUM(I23:I30)</f>
        <v>2400</v>
      </c>
      <c r="J31" s="341"/>
    </row>
    <row r="32" spans="1:10" ht="13" x14ac:dyDescent="0.3">
      <c r="A32" s="309" t="s">
        <v>139</v>
      </c>
      <c r="B32" s="310"/>
      <c r="C32" s="310"/>
      <c r="D32" s="310"/>
      <c r="E32" s="310"/>
      <c r="F32" s="310"/>
      <c r="G32" s="310"/>
      <c r="H32" s="342"/>
      <c r="I32" s="343">
        <f>IF(J18&gt;J19,J18,IF(J19&gt;J18,J19))</f>
        <v>166</v>
      </c>
      <c r="J32" s="344"/>
    </row>
    <row r="33" spans="1:12" ht="13.5" thickBot="1" x14ac:dyDescent="0.35">
      <c r="A33" s="345" t="s">
        <v>140</v>
      </c>
      <c r="B33" s="346"/>
      <c r="C33" s="346"/>
      <c r="D33" s="346"/>
      <c r="E33" s="346"/>
      <c r="F33" s="346"/>
      <c r="G33" s="346"/>
      <c r="H33" s="347"/>
      <c r="I33" s="348">
        <f>SUM(C31:I31)+I32</f>
        <v>33566</v>
      </c>
      <c r="J33" s="349"/>
    </row>
    <row r="34" spans="1:12" ht="15" customHeight="1" x14ac:dyDescent="0.3">
      <c r="A34" s="338" t="s">
        <v>141</v>
      </c>
      <c r="B34" s="225"/>
      <c r="C34" s="339" t="s">
        <v>142</v>
      </c>
      <c r="D34" s="339"/>
      <c r="E34" s="145" t="s">
        <v>143</v>
      </c>
      <c r="F34" s="339" t="s">
        <v>144</v>
      </c>
      <c r="G34" s="339"/>
      <c r="H34" s="145"/>
      <c r="I34" s="9"/>
      <c r="J34" s="10"/>
    </row>
    <row r="35" spans="1:12" ht="51.65" customHeight="1" x14ac:dyDescent="0.25">
      <c r="A35" s="326" t="s">
        <v>145</v>
      </c>
      <c r="B35" s="327"/>
      <c r="C35" s="327"/>
      <c r="D35" s="327"/>
      <c r="E35" s="327"/>
      <c r="F35" s="327"/>
      <c r="G35" s="327"/>
      <c r="H35" s="327"/>
      <c r="I35" s="327"/>
      <c r="J35" s="328"/>
    </row>
    <row r="36" spans="1:12" ht="15" customHeight="1" x14ac:dyDescent="0.25">
      <c r="A36" s="4" t="s">
        <v>146</v>
      </c>
      <c r="B36" s="5"/>
      <c r="C36" s="5"/>
      <c r="D36" s="5"/>
      <c r="E36" s="329">
        <v>45148</v>
      </c>
      <c r="F36" s="330"/>
      <c r="G36" s="330"/>
      <c r="H36" s="330"/>
      <c r="I36" s="330"/>
      <c r="J36" s="331"/>
    </row>
    <row r="37" spans="1:12" ht="16.399999999999999" customHeight="1" x14ac:dyDescent="0.25">
      <c r="A37" s="4" t="s">
        <v>147</v>
      </c>
      <c r="B37" s="5"/>
      <c r="C37" s="5"/>
      <c r="D37" s="5"/>
      <c r="E37" s="332">
        <v>45148</v>
      </c>
      <c r="F37" s="333"/>
      <c r="G37" s="333"/>
      <c r="H37" s="333"/>
      <c r="I37" s="333"/>
      <c r="J37" s="334"/>
      <c r="L37" t="s">
        <v>144</v>
      </c>
    </row>
    <row r="38" spans="1:12" ht="13.5" thickBot="1" x14ac:dyDescent="0.35">
      <c r="A38" s="6"/>
      <c r="B38" s="2"/>
      <c r="C38" s="322"/>
      <c r="D38" s="322"/>
      <c r="E38" s="148"/>
      <c r="F38" s="323"/>
      <c r="G38" s="323"/>
      <c r="H38" s="149"/>
      <c r="I38" s="147"/>
      <c r="J38" s="146"/>
    </row>
    <row r="39" spans="1:12" ht="13" x14ac:dyDescent="0.3">
      <c r="A39" s="7" t="s">
        <v>148</v>
      </c>
      <c r="B39" s="8"/>
      <c r="C39" s="324" t="s">
        <v>149</v>
      </c>
      <c r="D39" s="324"/>
      <c r="E39" s="150">
        <f>I33</f>
        <v>33566</v>
      </c>
      <c r="F39" s="325" t="s">
        <v>150</v>
      </c>
      <c r="G39" s="325"/>
      <c r="H39" s="152"/>
      <c r="I39" s="151" t="s">
        <v>151</v>
      </c>
      <c r="J39" s="153"/>
    </row>
    <row r="40" spans="1:12" x14ac:dyDescent="0.25">
      <c r="A40" s="154"/>
      <c r="B40" s="155"/>
      <c r="C40" s="320" t="s">
        <v>152</v>
      </c>
      <c r="D40" s="320"/>
      <c r="E40" s="320"/>
      <c r="F40" s="321"/>
      <c r="G40" s="321"/>
      <c r="H40" s="155"/>
      <c r="I40" s="155"/>
      <c r="J40" s="156"/>
    </row>
    <row r="41" spans="1:12" ht="13" thickBot="1" x14ac:dyDescent="0.3">
      <c r="A41" s="157"/>
      <c r="B41" s="158"/>
      <c r="C41" s="158"/>
      <c r="D41" s="158"/>
      <c r="E41" s="158"/>
      <c r="F41" s="158"/>
      <c r="G41" s="158"/>
      <c r="H41" s="158"/>
      <c r="I41" s="158"/>
      <c r="J41" s="159"/>
    </row>
    <row r="42" spans="1:12" ht="23.5" customHeight="1" x14ac:dyDescent="0.25">
      <c r="A42" s="92">
        <v>41060</v>
      </c>
    </row>
  </sheetData>
  <mergeCells count="104">
    <mergeCell ref="A1:J1"/>
    <mergeCell ref="A34:B34"/>
    <mergeCell ref="C34:D34"/>
    <mergeCell ref="F34:G34"/>
    <mergeCell ref="I31:J31"/>
    <mergeCell ref="A32:H32"/>
    <mergeCell ref="I32:J32"/>
    <mergeCell ref="A33:H33"/>
    <mergeCell ref="I33:J33"/>
    <mergeCell ref="A31:B31"/>
    <mergeCell ref="C31:D31"/>
    <mergeCell ref="E31:F31"/>
    <mergeCell ref="G31:H31"/>
    <mergeCell ref="I29:J29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7:J27"/>
    <mergeCell ref="C40:E40"/>
    <mergeCell ref="F40:G40"/>
    <mergeCell ref="C38:D38"/>
    <mergeCell ref="F38:G38"/>
    <mergeCell ref="C39:D39"/>
    <mergeCell ref="F39:G39"/>
    <mergeCell ref="A35:J35"/>
    <mergeCell ref="E36:J36"/>
    <mergeCell ref="E37:J37"/>
    <mergeCell ref="A28:B28"/>
    <mergeCell ref="C28:D28"/>
    <mergeCell ref="E28:F28"/>
    <mergeCell ref="G28:H28"/>
    <mergeCell ref="I28:J28"/>
    <mergeCell ref="A27:B27"/>
    <mergeCell ref="C27:D27"/>
    <mergeCell ref="E27:F27"/>
    <mergeCell ref="G27:H27"/>
    <mergeCell ref="I25:J25"/>
    <mergeCell ref="A26:B26"/>
    <mergeCell ref="C26:D26"/>
    <mergeCell ref="E26:F26"/>
    <mergeCell ref="G26:H26"/>
    <mergeCell ref="I26:J26"/>
    <mergeCell ref="E25:F25"/>
    <mergeCell ref="G25:H25"/>
    <mergeCell ref="A25:B25"/>
    <mergeCell ref="C25:D25"/>
    <mergeCell ref="I23:J23"/>
    <mergeCell ref="E24:F24"/>
    <mergeCell ref="G24:H24"/>
    <mergeCell ref="I24:J24"/>
    <mergeCell ref="E23:F23"/>
    <mergeCell ref="G23:H23"/>
    <mergeCell ref="A24:B24"/>
    <mergeCell ref="C24:D24"/>
    <mergeCell ref="A23:B23"/>
    <mergeCell ref="C23:D23"/>
    <mergeCell ref="A14:C14"/>
    <mergeCell ref="D14:F14"/>
    <mergeCell ref="G14:H14"/>
    <mergeCell ref="A12:C12"/>
    <mergeCell ref="D12:F12"/>
    <mergeCell ref="G12:H12"/>
    <mergeCell ref="E22:F22"/>
    <mergeCell ref="G22:H22"/>
    <mergeCell ref="A17:F17"/>
    <mergeCell ref="G17:H17"/>
    <mergeCell ref="A18:H18"/>
    <mergeCell ref="A20:J20"/>
    <mergeCell ref="I22:J22"/>
    <mergeCell ref="A21:J21"/>
    <mergeCell ref="A15:C15"/>
    <mergeCell ref="D15:F15"/>
    <mergeCell ref="G15:H15"/>
    <mergeCell ref="A16:C16"/>
    <mergeCell ref="D16:F16"/>
    <mergeCell ref="G16:H16"/>
    <mergeCell ref="A22:B22"/>
    <mergeCell ref="C22:D22"/>
    <mergeCell ref="A8:C8"/>
    <mergeCell ref="D8:F8"/>
    <mergeCell ref="G8:H8"/>
    <mergeCell ref="C3:F3"/>
    <mergeCell ref="B5:D5"/>
    <mergeCell ref="A7:J7"/>
    <mergeCell ref="C4:F4"/>
    <mergeCell ref="H4:J4"/>
    <mergeCell ref="A13:C13"/>
    <mergeCell ref="D13:F13"/>
    <mergeCell ref="G13:H13"/>
    <mergeCell ref="A9:C9"/>
    <mergeCell ref="D9:F9"/>
    <mergeCell ref="G9:H9"/>
    <mergeCell ref="A10:C10"/>
    <mergeCell ref="A11:C11"/>
    <mergeCell ref="D10:F10"/>
    <mergeCell ref="D11:F11"/>
    <mergeCell ref="G10:H10"/>
    <mergeCell ref="G11:H11"/>
  </mergeCells>
  <phoneticPr fontId="4" type="noConversion"/>
  <dataValidations count="2">
    <dataValidation type="list" allowBlank="1" showInputMessage="1" showErrorMessage="1" sqref="I9:I16" xr:uid="{00000000-0002-0000-0100-000000000000}">
      <formula1>$K$8:$K$10</formula1>
    </dataValidation>
    <dataValidation type="list" allowBlank="1" showInputMessage="1" showErrorMessage="1" sqref="F34:G34" xr:uid="{00000000-0002-0000-0100-000001000000}">
      <formula1>$L$36:$L$37</formula1>
    </dataValidation>
  </dataValidations>
  <pageMargins left="0.75" right="0.75" top="1" bottom="1" header="0.5" footer="0.5"/>
  <pageSetup scale="96" orientation="portrait" r:id="rId1"/>
  <headerFooter alignWithMargins="0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146050</xdr:colOff>
                    <xdr:row>37</xdr:row>
                    <xdr:rowOff>0</xdr:rowOff>
                  </from>
                  <to>
                    <xdr:col>3</xdr:col>
                    <xdr:colOff>457200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31750</xdr:colOff>
                    <xdr:row>37</xdr:row>
                    <xdr:rowOff>0</xdr:rowOff>
                  </from>
                  <to>
                    <xdr:col>4</xdr:col>
                    <xdr:colOff>336550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8</xdr:col>
                    <xdr:colOff>495300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9</xdr:col>
                    <xdr:colOff>260350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9</xdr:col>
                    <xdr:colOff>260350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8</xdr:col>
                    <xdr:colOff>495300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146050</xdr:colOff>
                    <xdr:row>37</xdr:row>
                    <xdr:rowOff>0</xdr:rowOff>
                  </from>
                  <to>
                    <xdr:col>3</xdr:col>
                    <xdr:colOff>457200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31750</xdr:colOff>
                    <xdr:row>37</xdr:row>
                    <xdr:rowOff>0</xdr:rowOff>
                  </from>
                  <to>
                    <xdr:col>4</xdr:col>
                    <xdr:colOff>336550</xdr:colOff>
                    <xdr:row>38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BG_x0020_Chapters xmlns="e1c8c58c-2a2c-4b83-bbaa-89d7d2189847" xsi:nil="true"/>
    <Chapter_x0020_Rank xmlns="e1c8c58c-2a2c-4b83-bbaa-89d7d2189847" xsi:nil="true"/>
    <Document_x0020_Sub-Section xmlns="e1c8c58c-2a2c-4b83-bbaa-89d7d2189847">
      <Value>Disaster</Value>
      <Value>2022 CDBG-DR Programs &amp; Projects</Value>
    </Document_x0020_Sub-Section>
    <Document_x0020_Type xmlns="e1c8c58c-2a2c-4b83-bbaa-89d7d2189847">
      <Value>Federal Grants</Value>
    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dbc3757294b1d515d131deb0013c2716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0e8b3beda80871890b5533d4c0162eb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EFE71-0029-453D-AC25-7151C3B7B0F5}">
  <ds:schemaRefs>
    <ds:schemaRef ds:uri="http://schemas.microsoft.com/office/2006/metadata/properties"/>
    <ds:schemaRef ds:uri="http://schemas.microsoft.com/office/infopath/2007/PartnerControls"/>
    <ds:schemaRef ds:uri="2ffff67d-86d2-4d1f-b535-c171ba02febc"/>
    <ds:schemaRef ds:uri="f2624a48-bfad-47c8-beb3-76632f522785"/>
  </ds:schemaRefs>
</ds:datastoreItem>
</file>

<file path=customXml/itemProps2.xml><?xml version="1.0" encoding="utf-8"?>
<ds:datastoreItem xmlns:ds="http://schemas.openxmlformats.org/officeDocument/2006/customXml" ds:itemID="{830920DE-2ED3-4ECD-ADA1-609DDE0CE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62922-92C3-4A3A-87F3-91B30A5A4A11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Benefit profile</vt:lpstr>
      <vt:lpstr>Affordability Gap Analysis</vt:lpstr>
      <vt:lpstr>Annual income worksheet</vt:lpstr>
      <vt:lpstr>'Affordability Gap Analysis'!Print_Area</vt:lpstr>
      <vt:lpstr>'Benefit profile'!Print_Area</vt:lpstr>
    </vt:vector>
  </TitlesOfParts>
  <Manager/>
  <Company>COT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CDBG-DR Underwriting Tool (8.14.23)</dc:title>
  <dc:subject/>
  <dc:creator>anne.chaney</dc:creator>
  <cp:keywords/>
  <dc:description/>
  <cp:lastModifiedBy>Siegel, Jennifer</cp:lastModifiedBy>
  <cp:revision/>
  <dcterms:created xsi:type="dcterms:W3CDTF">2009-06-13T17:27:34Z</dcterms:created>
  <dcterms:modified xsi:type="dcterms:W3CDTF">2024-09-05T17:43:54Z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0x010100DD81549B557B3044B885155E81CEFB8300BF4F60ED156CE94681D2DE44B6E56191</vt:lpwstr>
  </property>
</Properties>
</file>